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40" windowHeight="9240" tabRatio="902"/>
  </bookViews>
  <sheets>
    <sheet name="טופס הצעה- סיכום " sheetId="1" r:id="rId1"/>
    <sheet name="טופס הצעה טכנאים" sheetId="2" r:id="rId2"/>
    <sheet name="טופס הצעה מתכלים" sheetId="3" r:id="rId3"/>
    <sheet name="טופס הצעה מדפסות וסורקים" sheetId="4" r:id="rId4"/>
    <sheet name="טופס הצעה שרתים" sheetId="5" r:id="rId5"/>
    <sheet name="טופס הצעה מחשבים" sheetId="6" r:id="rId6"/>
    <sheet name="טופס הצעה שרות" sheetId="7" r:id="rId7"/>
  </sheets>
  <definedNames>
    <definedName name="_DAT1">#REF!</definedName>
    <definedName name="_DAT2">#REF!</definedName>
    <definedName name="_DAT3">#REF!</definedName>
    <definedName name="_DAT4">#REF!</definedName>
    <definedName name="_DAT5">#REF!</definedName>
    <definedName name="_DAT6">#REF!</definedName>
    <definedName name="TEST0">#REF!</definedName>
    <definedName name="TESTHKEY">#REF!</definedName>
    <definedName name="TESTKEYS">#REF!</definedName>
    <definedName name="TESTVKEY">#REF!</definedName>
    <definedName name="_xlnm.Print_Area" localSheetId="1">'טופס הצעה טכנאים'!$A$1:$D$11</definedName>
    <definedName name="_xlnm.Print_Area" localSheetId="3">'טופס הצעה מדפסות וסורקים'!$A$1:$I$31</definedName>
    <definedName name="_xlnm.Print_Area" localSheetId="5">'טופס הצעה מחשבים'!$B$1:$G$52</definedName>
    <definedName name="_xlnm.Print_Area" localSheetId="2">'טופס הצעה מתכלים'!$A$1:$J$110</definedName>
    <definedName name="_xlnm.Print_Area" localSheetId="6">'טופס הצעה שרות'!$A$1:$B$21</definedName>
    <definedName name="_xlnm.Print_Area" localSheetId="4">'טופס הצעה שרתים'!$A$1:$H$25</definedName>
    <definedName name="_xlnm.Print_Titles" localSheetId="2">'טופס הצעה מתכלים'!$5:$5</definedName>
    <definedName name="Z_6FBF933A_96FB_4B9C_AB27_F5A7B8C97F47_.wvu.PrintArea" localSheetId="0" hidden="1">'טופס הצעה- סיכום '!$A$2:$B$8</definedName>
    <definedName name="Z_6FBF933A_96FB_4B9C_AB27_F5A7B8C97F47_.wvu.PrintArea" localSheetId="1" hidden="1">'טופס הצעה טכנאים'!$A$1:$D$11</definedName>
    <definedName name="Z_6FBF933A_96FB_4B9C_AB27_F5A7B8C97F47_.wvu.PrintArea" localSheetId="3" hidden="1">'טופס הצעה מדפסות וסורקים'!$C$1:$H$29</definedName>
    <definedName name="Z_6FBF933A_96FB_4B9C_AB27_F5A7B8C97F47_.wvu.PrintArea" localSheetId="5" hidden="1">'טופס הצעה מחשבים'!$B$1:$G$52</definedName>
    <definedName name="Z_6FBF933A_96FB_4B9C_AB27_F5A7B8C97F47_.wvu.PrintArea" localSheetId="2" hidden="1">'טופס הצעה מתכלים'!$B$1:$K$110</definedName>
    <definedName name="Z_6FBF933A_96FB_4B9C_AB27_F5A7B8C97F47_.wvu.PrintArea" localSheetId="6" hidden="1">'טופס הצעה שרות'!$A$1:$B$21</definedName>
    <definedName name="Z_6FBF933A_96FB_4B9C_AB27_F5A7B8C97F47_.wvu.PrintArea" localSheetId="4" hidden="1">'טופס הצעה שרתים'!$B$1:$H$23</definedName>
    <definedName name="Z_6FBF933A_96FB_4B9C_AB27_F5A7B8C97F47_.wvu.PrintTitles" localSheetId="2" hidden="1">'טופס הצעה מתכלים'!$5:$5</definedName>
    <definedName name="Z_6FBF933A_96FB_4B9C_AB27_F5A7B8C97F47_.wvu.Rows" localSheetId="3" hidden="1">'טופס הצעה מדפסות וסורקים'!$49:$50,'טופס הצעה מדפסות וסורקים'!$54:$54</definedName>
    <definedName name="Z_7661B37E_6CFD_4FC0_BC1B_15EA202C1458_.wvu.PrintArea" localSheetId="0" hidden="1">'טופס הצעה- סיכום '!$A$2:$B$8</definedName>
    <definedName name="Z_7661B37E_6CFD_4FC0_BC1B_15EA202C1458_.wvu.PrintArea" localSheetId="1" hidden="1">'טופס הצעה טכנאים'!$A$1:$D$11</definedName>
    <definedName name="Z_7661B37E_6CFD_4FC0_BC1B_15EA202C1458_.wvu.PrintArea" localSheetId="3" hidden="1">'טופס הצעה מדפסות וסורקים'!$C$1:$H$29</definedName>
    <definedName name="Z_7661B37E_6CFD_4FC0_BC1B_15EA202C1458_.wvu.PrintArea" localSheetId="5" hidden="1">'טופס הצעה מחשבים'!$B$1:$G$52</definedName>
    <definedName name="Z_7661B37E_6CFD_4FC0_BC1B_15EA202C1458_.wvu.PrintArea" localSheetId="2" hidden="1">'טופס הצעה מתכלים'!$B$1:$K$110</definedName>
    <definedName name="Z_7661B37E_6CFD_4FC0_BC1B_15EA202C1458_.wvu.PrintArea" localSheetId="6" hidden="1">'טופס הצעה שרות'!$A$1:$B$21</definedName>
    <definedName name="Z_7661B37E_6CFD_4FC0_BC1B_15EA202C1458_.wvu.PrintArea" localSheetId="4" hidden="1">'טופס הצעה שרתים'!$B$1:$H$23</definedName>
    <definedName name="Z_7661B37E_6CFD_4FC0_BC1B_15EA202C1458_.wvu.PrintTitles" localSheetId="2" hidden="1">'טופס הצעה מתכלים'!$5:$5</definedName>
    <definedName name="Z_7661B37E_6CFD_4FC0_BC1B_15EA202C1458_.wvu.Rows" localSheetId="3" hidden="1">'טופס הצעה מדפסות וסורקים'!$49:$50,'טופס הצעה מדפסות וסורקים'!$54:$54</definedName>
    <definedName name="Z_F9E28CC8_D072_4DDF_8428_AB1480D3D7E6_.wvu.PrintArea" localSheetId="0" hidden="1">'טופס הצעה- סיכום '!$A$2:$B$8</definedName>
    <definedName name="Z_F9E28CC8_D072_4DDF_8428_AB1480D3D7E6_.wvu.PrintArea" localSheetId="1" hidden="1">'טופס הצעה טכנאים'!$A$1:$D$11</definedName>
    <definedName name="Z_F9E28CC8_D072_4DDF_8428_AB1480D3D7E6_.wvu.PrintArea" localSheetId="3" hidden="1">'טופס הצעה מדפסות וסורקים'!$C$1:$H$29</definedName>
    <definedName name="Z_F9E28CC8_D072_4DDF_8428_AB1480D3D7E6_.wvu.PrintArea" localSheetId="5" hidden="1">'טופס הצעה מחשבים'!$B$1:$G$52</definedName>
    <definedName name="Z_F9E28CC8_D072_4DDF_8428_AB1480D3D7E6_.wvu.PrintArea" localSheetId="2" hidden="1">'טופס הצעה מתכלים'!$B$1:$K$110</definedName>
    <definedName name="Z_F9E28CC8_D072_4DDF_8428_AB1480D3D7E6_.wvu.PrintArea" localSheetId="6" hidden="1">'טופס הצעה שרות'!$A$1:$B$21</definedName>
    <definedName name="Z_F9E28CC8_D072_4DDF_8428_AB1480D3D7E6_.wvu.PrintArea" localSheetId="4" hidden="1">'טופס הצעה שרתים'!$B$1:$H$23</definedName>
    <definedName name="Z_F9E28CC8_D072_4DDF_8428_AB1480D3D7E6_.wvu.PrintTitles" localSheetId="2" hidden="1">'טופס הצעה מתכלים'!$5:$5</definedName>
    <definedName name="Z_F9E28CC8_D072_4DDF_8428_AB1480D3D7E6_.wvu.Rows" localSheetId="3" hidden="1">'טופס הצעה מדפסות וסורקים'!$49:$50,'טופס הצעה מדפסות וסורקים'!$54:$54</definedName>
  </definedNames>
  <calcPr calcId="145621"/>
  <customWorkbookViews>
    <customWorkbookView name="אורי אלון - תצוגה אישית" guid="{6FBF933A-96FB-4B9C-AB27-F5A7B8C97F47}" autoUpdate="1" mergeInterval="15" personalView="1" maximized="1" xWindow="-8" yWindow="-8" windowWidth="1696" windowHeight="1026" tabRatio="902" activeSheetId="6"/>
    <customWorkbookView name="amar_i - תצוגה אישית" guid="{7661B37E-6CFD-4FC0-BC1B-15EA202C1458}" mergeInterval="0" personalView="1" maximized="1" windowWidth="1680" windowHeight="836" tabRatio="902" activeSheetId="3"/>
    <customWorkbookView name="zloczow_n - תצוגה אישית" guid="{F9E28CC8-D072-4DDF-8428-AB1480D3D7E6}" mergeInterval="0" personalView="1" maximized="1" windowWidth="1024" windowHeight="535" tabRatio="902" activeSheetId="4"/>
  </customWorkbookViews>
</workbook>
</file>

<file path=xl/calcChain.xml><?xml version="1.0" encoding="utf-8"?>
<calcChain xmlns="http://schemas.openxmlformats.org/spreadsheetml/2006/main">
  <c r="I110" i="3" l="1"/>
  <c r="I109" i="3"/>
  <c r="I108" i="3"/>
  <c r="I107" i="3"/>
  <c r="I106" i="3"/>
  <c r="I105" i="3"/>
  <c r="I104" i="3"/>
  <c r="I103" i="3"/>
  <c r="I102" i="3"/>
  <c r="I101" i="3"/>
  <c r="I100" i="3"/>
  <c r="I99" i="3"/>
  <c r="I98" i="3"/>
  <c r="I97" i="3"/>
  <c r="I96" i="3"/>
  <c r="I95" i="3"/>
  <c r="I94" i="3"/>
  <c r="I93" i="3"/>
  <c r="I92" i="3"/>
  <c r="I91" i="3"/>
  <c r="I9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20" i="4"/>
  <c r="I19" i="4"/>
  <c r="I18" i="4"/>
  <c r="I17" i="4"/>
  <c r="I16" i="4"/>
  <c r="I15" i="4"/>
  <c r="I14" i="4"/>
  <c r="I13" i="4"/>
  <c r="I12" i="4"/>
  <c r="I11" i="4"/>
  <c r="I10" i="4"/>
  <c r="I9" i="4"/>
  <c r="I8" i="4"/>
  <c r="I7" i="4"/>
  <c r="I6" i="4"/>
  <c r="I5" i="4"/>
  <c r="I4" i="4"/>
  <c r="G29" i="6"/>
  <c r="I21" i="4" l="1"/>
  <c r="F111" i="3"/>
  <c r="F110" i="3"/>
  <c r="F109" i="3"/>
  <c r="F108" i="3"/>
  <c r="F107" i="3"/>
  <c r="F106" i="3"/>
  <c r="F105" i="3"/>
  <c r="F104" i="3"/>
  <c r="F103" i="3"/>
  <c r="F102" i="3"/>
  <c r="F101" i="3"/>
  <c r="F100" i="3"/>
  <c r="F99" i="3"/>
  <c r="F98" i="3"/>
  <c r="F97" i="3"/>
  <c r="F96" i="3"/>
  <c r="F95" i="3"/>
  <c r="F94" i="3"/>
  <c r="F93" i="3"/>
  <c r="F92" i="3"/>
  <c r="F91" i="3"/>
  <c r="F90" i="3"/>
  <c r="G6" i="5" l="1"/>
  <c r="G5" i="5"/>
  <c r="G4" i="5"/>
  <c r="G7" i="5" s="1"/>
  <c r="B5" i="1" s="1"/>
  <c r="F8" i="5"/>
  <c r="D108" i="3" l="1"/>
  <c r="D95" i="3"/>
  <c r="D92" i="3" l="1"/>
  <c r="G15" i="6" l="1"/>
  <c r="G16" i="6"/>
  <c r="G17" i="6"/>
  <c r="G18" i="6"/>
  <c r="G19" i="6"/>
  <c r="G20" i="6"/>
  <c r="G21" i="6"/>
  <c r="G22" i="6"/>
  <c r="G23" i="6"/>
  <c r="G24" i="6"/>
  <c r="G25" i="6"/>
  <c r="G26" i="6"/>
  <c r="G27" i="6"/>
  <c r="D31" i="3"/>
  <c r="F31" i="3" s="1"/>
  <c r="G43" i="6"/>
  <c r="G42" i="6"/>
  <c r="G41" i="6"/>
  <c r="D66" i="3"/>
  <c r="F66" i="3" s="1"/>
  <c r="D65" i="3"/>
  <c r="F65" i="3" s="1"/>
  <c r="D64" i="3"/>
  <c r="F64" i="3" s="1"/>
  <c r="D63" i="3"/>
  <c r="F63" i="3" s="1"/>
  <c r="F25" i="3"/>
  <c r="F79" i="3"/>
  <c r="F78" i="3"/>
  <c r="F67" i="3"/>
  <c r="I80" i="3"/>
  <c r="B13" i="7"/>
  <c r="B7" i="1" s="1"/>
  <c r="G4" i="6"/>
  <c r="G5" i="6"/>
  <c r="G6" i="6"/>
  <c r="G7" i="6"/>
  <c r="G8" i="6"/>
  <c r="G9" i="6"/>
  <c r="G10" i="6"/>
  <c r="G11" i="6"/>
  <c r="G12" i="6"/>
  <c r="G13" i="6"/>
  <c r="G14" i="6"/>
  <c r="G28" i="6"/>
  <c r="G30" i="6"/>
  <c r="C31" i="6"/>
  <c r="G31" i="6" s="1"/>
  <c r="G32" i="6"/>
  <c r="G33" i="6"/>
  <c r="G34" i="6"/>
  <c r="G35" i="6"/>
  <c r="G36" i="6"/>
  <c r="G37" i="6"/>
  <c r="G38" i="6"/>
  <c r="G39" i="6"/>
  <c r="G40" i="6"/>
  <c r="G44" i="6"/>
  <c r="D11" i="3"/>
  <c r="F11" i="3" s="1"/>
  <c r="D8" i="3"/>
  <c r="D12" i="3"/>
  <c r="F12" i="3" s="1"/>
  <c r="D9" i="3"/>
  <c r="F9" i="3" s="1"/>
  <c r="D14" i="3"/>
  <c r="F14" i="3" s="1"/>
  <c r="F80" i="3" s="1"/>
  <c r="D15" i="3"/>
  <c r="F15" i="3" s="1"/>
  <c r="D19" i="3"/>
  <c r="F19" i="3" s="1"/>
  <c r="D20" i="3"/>
  <c r="F20" i="3" s="1"/>
  <c r="D21" i="3"/>
  <c r="D22" i="3"/>
  <c r="F22" i="3" s="1"/>
  <c r="D72" i="3"/>
  <c r="F72" i="3" s="1"/>
  <c r="D73" i="3"/>
  <c r="F73" i="3" s="1"/>
  <c r="D74" i="3"/>
  <c r="F74" i="3" s="1"/>
  <c r="D75" i="3"/>
  <c r="F75" i="3" s="1"/>
  <c r="D76" i="3"/>
  <c r="D23" i="3"/>
  <c r="D17" i="3"/>
  <c r="F17" i="3" s="1"/>
  <c r="D34" i="3"/>
  <c r="F34" i="3" s="1"/>
  <c r="D48" i="3"/>
  <c r="F48" i="3" s="1"/>
  <c r="D26" i="3"/>
  <c r="D29" i="3"/>
  <c r="F29" i="3" s="1"/>
  <c r="D27" i="3"/>
  <c r="F55" i="3"/>
  <c r="D35" i="3"/>
  <c r="F35" i="3" s="1"/>
  <c r="D39" i="3"/>
  <c r="D30" i="3"/>
  <c r="F30" i="3" s="1"/>
  <c r="D43" i="3"/>
  <c r="F43" i="3" s="1"/>
  <c r="D45" i="3"/>
  <c r="F45" i="3" s="1"/>
  <c r="D37" i="3"/>
  <c r="D38" i="3"/>
  <c r="D32" i="3"/>
  <c r="F32" i="3" s="1"/>
  <c r="D47" i="3"/>
  <c r="F47" i="3" s="1"/>
  <c r="F51" i="3"/>
  <c r="F50" i="3"/>
  <c r="D40" i="3"/>
  <c r="F52" i="3"/>
  <c r="F53" i="3"/>
  <c r="F56" i="3"/>
  <c r="F58" i="3"/>
  <c r="D60" i="3"/>
  <c r="F60" i="3" s="1"/>
  <c r="D61" i="3"/>
  <c r="F61" i="3" s="1"/>
  <c r="F70" i="3"/>
  <c r="F41" i="3"/>
  <c r="F69" i="3"/>
  <c r="D4" i="2"/>
  <c r="D5" i="2"/>
  <c r="D6" i="2" l="1"/>
  <c r="B3" i="1" s="1"/>
  <c r="F38" i="3"/>
  <c r="D103" i="3"/>
  <c r="F27" i="3"/>
  <c r="D93" i="3"/>
  <c r="F26" i="3"/>
  <c r="D94" i="3"/>
  <c r="F23" i="3"/>
  <c r="D100" i="3"/>
  <c r="F8" i="3"/>
  <c r="D90" i="3"/>
  <c r="F40" i="3"/>
  <c r="D102" i="3"/>
  <c r="F37" i="3"/>
  <c r="D104" i="3"/>
  <c r="F39" i="3"/>
  <c r="D105" i="3"/>
  <c r="F76" i="3"/>
  <c r="D106" i="3"/>
  <c r="F21" i="3"/>
  <c r="D96" i="3"/>
  <c r="D97" i="3" s="1"/>
  <c r="D98" i="3" s="1"/>
  <c r="D99" i="3" s="1"/>
  <c r="D91" i="3"/>
  <c r="B4" i="1"/>
  <c r="G45" i="6"/>
  <c r="B6" i="1" s="1"/>
  <c r="B8" i="1"/>
  <c r="B9" i="1" l="1"/>
</calcChain>
</file>

<file path=xl/sharedStrings.xml><?xml version="1.0" encoding="utf-8"?>
<sst xmlns="http://schemas.openxmlformats.org/spreadsheetml/2006/main" count="313" uniqueCount="258">
  <si>
    <t>מתכלה</t>
  </si>
  <si>
    <t>תאור כללי</t>
  </si>
  <si>
    <t>דגם</t>
  </si>
  <si>
    <t>מותג מוצע</t>
  </si>
  <si>
    <t>מספר מפרט במכרז</t>
  </si>
  <si>
    <t xml:space="preserve">שרות תחזוקה </t>
  </si>
  <si>
    <t>סה"כ</t>
  </si>
  <si>
    <t>אומדן כמות שנתית</t>
  </si>
  <si>
    <t>סוג טכנאי</t>
  </si>
  <si>
    <t>טכנאים</t>
  </si>
  <si>
    <t>סה"כ עלות טכנאים</t>
  </si>
  <si>
    <t xml:space="preserve">תעריף לשעה </t>
  </si>
  <si>
    <t xml:space="preserve">סך עלות המחשבים </t>
  </si>
  <si>
    <t>קוד מפרט</t>
  </si>
  <si>
    <t>מחשב נייד "קל"</t>
  </si>
  <si>
    <t>מחשב נייד "רגיל"</t>
  </si>
  <si>
    <t>מחשב נייד "עתיר ביצועים"</t>
  </si>
  <si>
    <t>מדפסת לייזר צבעונית מחלקתית</t>
  </si>
  <si>
    <t>שרתים</t>
  </si>
  <si>
    <t>מחשבים</t>
  </si>
  <si>
    <t>שם המציע: _____________________</t>
  </si>
  <si>
    <t>חתימת המציע:___________________</t>
  </si>
  <si>
    <t>חותמת המציע:___________________</t>
  </si>
  <si>
    <t>טונר ברדר TN-3170 (מדפ' HL5240)</t>
  </si>
  <si>
    <t>תוף ברדר DR-3200 (מדפ' HL5340)</t>
  </si>
  <si>
    <t>תוף ברדר DR-3100 (מדפ' HL5240)</t>
  </si>
  <si>
    <t>TN-3380 טונר (מדפסת 5440,5450 BROTHER)</t>
  </si>
  <si>
    <t>DR-3300 תוף (מדפסת 5440,5450 BROTHER)</t>
  </si>
  <si>
    <t>טונר זירוקס 106R01335 כחול ל6125</t>
  </si>
  <si>
    <t>טונר זירוקס 106R01338 שחור ל6125</t>
  </si>
  <si>
    <t>טונר זירוקס 106R01336 אדום ל6125</t>
  </si>
  <si>
    <t>טונר זירוקס 106R01337 צהוב ל6125</t>
  </si>
  <si>
    <t>תוף ברדר 3000-DR (מדפ' HL5140)</t>
  </si>
  <si>
    <t>תוף ברדר DR 230CL (מדפ' 3070)</t>
  </si>
  <si>
    <t>טונר ברדר TN-3060 (מדפ' HL5140)</t>
  </si>
  <si>
    <t>טונר ברדר TN-6600(מדפ HL1250/70/1450/70)</t>
  </si>
  <si>
    <t>טונר 2000-TN (מדפ' HL2040/2070 )</t>
  </si>
  <si>
    <t>תוף ברדר 5000 DR (מדפ' HL7050)</t>
  </si>
  <si>
    <t>טונר ברדר 5500-TN (מדפ' HL7050)</t>
  </si>
  <si>
    <t>ראש דיו HP שחור 6656A (מדפ' 5652/5550)</t>
  </si>
  <si>
    <t>תוף ברדר DR-6000 (מדפ' HL1250/1270/1470)</t>
  </si>
  <si>
    <t>טונר ברדר TN 135Y צהוב ל4040</t>
  </si>
  <si>
    <t>טונר HP Q7553A ל2015</t>
  </si>
  <si>
    <t>תוף ברדר 300-DR (מדפ' 1040/50/60/70)</t>
  </si>
  <si>
    <t>טונר ברדר TN 135M אדום ל4040</t>
  </si>
  <si>
    <t>טונר ברדר TN 135C כחול ל4040</t>
  </si>
  <si>
    <t>טונר ברדר TN 325 שחור ל4150</t>
  </si>
  <si>
    <t>תוף ברדר 2000- DR  (מדפ' HL2040/2070 )</t>
  </si>
  <si>
    <t>ראש דיו HP 901XL שחור (CC654)</t>
  </si>
  <si>
    <t>ראש דיו HP 901 צבע (CC656A)</t>
  </si>
  <si>
    <t>טונר שחור TN 135BK (מדפסת 4040 BROTHER)</t>
  </si>
  <si>
    <t>C8766HE 5743 ראש דיו 135 צבע</t>
  </si>
  <si>
    <t>C8765HE 5743 ראש דיו 131 שחור</t>
  </si>
  <si>
    <t>ראש דיו HP צבעוני 6657A (מדפ' 5652/5550)</t>
  </si>
  <si>
    <t>תוף ברדר DR-7000 (מדפ' HL5050/70)</t>
  </si>
  <si>
    <t>טונר ברדר 7600-TN (מדפ' HL5050/70)</t>
  </si>
  <si>
    <t>מתכלים למדפסת ניידת</t>
  </si>
  <si>
    <t>מתכלים למדפסת אישית משולבת לייזר שחור/לבן + סורק Scan To Mail</t>
  </si>
  <si>
    <t>מתכלים למדפסת מחלקתית משולבת לייזר שחור/לבן + סורק Scan To Mail</t>
  </si>
  <si>
    <t>מדפסת לייזר שחור/לבן אישית</t>
  </si>
  <si>
    <t>מדפסת לייזר שחור/לבן מחלקתית</t>
  </si>
  <si>
    <t>מדפסת לייזר צבעונית אישית</t>
  </si>
  <si>
    <t>מדפסת ניידת</t>
  </si>
  <si>
    <t>מדפסת אישית משולבת לייזר שחור/לבן + סורק Scan To Mail</t>
  </si>
  <si>
    <t>מדפסת מחלקתית משולבת לייזר שחור/לבן + סורק Scan To Mail</t>
  </si>
  <si>
    <t>סורק צבעוני אישי</t>
  </si>
  <si>
    <t>סורק רשתי – Scan to Mail</t>
  </si>
  <si>
    <t>סוללה קטנה לנייד לכל אחד מהדגמים המוצעים</t>
  </si>
  <si>
    <t>סוללה גדולה לנייד לכל אחד מהדגמים המוצעים</t>
  </si>
  <si>
    <t>סוללה קטנה לנייד Lenovo x220</t>
  </si>
  <si>
    <t>סוללה גדולה לנייד Lenovo x220</t>
  </si>
  <si>
    <t>סוללה גדולה לנייד Lenovo x230</t>
  </si>
  <si>
    <t>סוללה גדולה לנייד Lenovo x240</t>
  </si>
  <si>
    <t>מודם סלולארי למחשב נייד לכל אחד מהדגמים המוצעים</t>
  </si>
  <si>
    <t>מחוז צפון</t>
  </si>
  <si>
    <t>מחוז שרון</t>
  </si>
  <si>
    <t>מחוז מרכז (כולל אילת)</t>
  </si>
  <si>
    <t>מחוז ירושלים והשפלה</t>
  </si>
  <si>
    <t>מחוז דרום</t>
  </si>
  <si>
    <t>מכביפארם</t>
  </si>
  <si>
    <t>מחוז מטה מכבי בת"א כולל המרכז הלוגיסטי בלוד ואתר מוקד בתל השומר (בי"ח שיבא)</t>
  </si>
  <si>
    <t>מחוז / מתקן נוסף</t>
  </si>
  <si>
    <t>מחשב עמדת עבודה סטנדרטית</t>
  </si>
  <si>
    <t>מחשב עמדת עבודה Tiny Desktop</t>
  </si>
  <si>
    <t>מחשב עמדת עבודה Thin Client</t>
  </si>
  <si>
    <t>מחשב עמדת עבודה All-in-One</t>
  </si>
  <si>
    <t>שרת Rack Mount</t>
  </si>
  <si>
    <t>כבל USB-מדפסת, 3 מטר</t>
  </si>
  <si>
    <t>כבל USB-מדפסת, 1.5 מטר</t>
  </si>
  <si>
    <t>סך הכל עלות מתכלים</t>
  </si>
  <si>
    <t>סה"כ לשנה</t>
  </si>
  <si>
    <t>צג LED 22"</t>
  </si>
  <si>
    <t>צג LED 24"</t>
  </si>
  <si>
    <t>15</t>
  </si>
  <si>
    <t>5</t>
  </si>
  <si>
    <t>1</t>
  </si>
  <si>
    <t xml:space="preserve"> עמדת עגינה למחשב נייד "קל"</t>
  </si>
  <si>
    <t xml:space="preserve"> עמדת עגינה למחשב נייד "רגיל"</t>
  </si>
  <si>
    <t xml:space="preserve"> עמדת עגינה למחשב נייד "עתיר ביצועים"</t>
  </si>
  <si>
    <t>60</t>
  </si>
  <si>
    <t>118</t>
  </si>
  <si>
    <t>100</t>
  </si>
  <si>
    <t>אין</t>
  </si>
  <si>
    <t>מק"ט</t>
  </si>
  <si>
    <t>סה"כ עלות מדפסות וסורקים</t>
  </si>
  <si>
    <t>מתכלים מקוריים למדפסות</t>
  </si>
  <si>
    <t>טונר מדפסת לייזר שחור/לבן אישית</t>
  </si>
  <si>
    <t>תוף מדפסת לייזר שחור/לבן אישית</t>
  </si>
  <si>
    <t>תנור  מדפסת לייזר שחור/לבן אישית</t>
  </si>
  <si>
    <t>טונר למדפסת לייזר שחור/לבן מחלקתית</t>
  </si>
  <si>
    <t>תוף מדפסת לייזר שחור/לבן מחלקתית</t>
  </si>
  <si>
    <t>טונר למדפסת לייזר צבעונית אישית ( שחור)</t>
  </si>
  <si>
    <t>טונר למדפסת לייזר צבעונית אישית ( כחול)</t>
  </si>
  <si>
    <t>טונר למדפסת לייזר צבעונית אישית ( אדום)</t>
  </si>
  <si>
    <t>טונר למדפסת לייזר צבעונית אישית ( צהוב )</t>
  </si>
  <si>
    <t>טונר למדפסת לייזר צבעונית מחלקתית ( שחור)</t>
  </si>
  <si>
    <t>טונר למדפסת לייזר צבעונית מחלקתית ( כחול)</t>
  </si>
  <si>
    <t>טונר למדפסת לייזר צבעונית מחלקתית ( אדום)</t>
  </si>
  <si>
    <t>טונר למדפסת לייזר צבעונית מחלקתית ( צהוב)</t>
  </si>
  <si>
    <t xml:space="preserve">תוף למדפסת לייזר צבעונית מחלקתית </t>
  </si>
  <si>
    <t xml:space="preserve">תנור למדפסת לייזר צבעונית מחלקתית </t>
  </si>
  <si>
    <t>מחשב נייד "Touch"</t>
  </si>
  <si>
    <t>טונר ברדר TN 230M אדום</t>
  </si>
  <si>
    <t xml:space="preserve">טונר ברדר TN 230Y צהוב </t>
  </si>
  <si>
    <t xml:space="preserve">טונר ברדר TN 230C כחול </t>
  </si>
  <si>
    <t>טונר ברדר TN 230BK שחור</t>
  </si>
  <si>
    <t>טונר ברדר TN325C כחול</t>
  </si>
  <si>
    <t>טונר ברדר TN325Y צהוב</t>
  </si>
  <si>
    <t>טונר ברדר TN325M אדום</t>
  </si>
  <si>
    <t>טונר מדפסת לייזר מחלקתית Brother 6180</t>
  </si>
  <si>
    <t>תוף מדפסת לייזר צבעונית Brother 4040</t>
  </si>
  <si>
    <t>תוף מדפסת לייזר מחלקתית Brother 6180</t>
  </si>
  <si>
    <t>תנור למדפסת לייזר מחלקתית Brother 7050</t>
  </si>
  <si>
    <t>תנור מדפסת לייזר שחור/לבן מחלקתית</t>
  </si>
  <si>
    <t xml:space="preserve">טונר ברדר TN-3280 (מדפ' HL5340)  </t>
  </si>
  <si>
    <t>לפני מע"מ בש"ח</t>
  </si>
  <si>
    <t>התקנת מחשב עפ"י סעיף 5.2 בהסכם</t>
  </si>
  <si>
    <t>מחשב עמדת עבודה עתירת ביצועים</t>
  </si>
  <si>
    <t>צג LED מתכוונן 19"</t>
  </si>
  <si>
    <t>צג LED מתכוונן 21.5-22"</t>
  </si>
  <si>
    <t>מדפסת לייזר שחור/לבן אישית - רשתית</t>
  </si>
  <si>
    <t>כבל DisplayPort - DVI</t>
  </si>
  <si>
    <t xml:space="preserve"> עמדת עגינה למחשב נייד "Touch"</t>
  </si>
  <si>
    <t>SDD HD בנפח 128GB במקום 500GB SATA לכל אחד מהדגמים</t>
  </si>
  <si>
    <t>מחשבים וציוד היקפי</t>
  </si>
  <si>
    <t>סוללה גדולה לנייד Lenovo X250</t>
  </si>
  <si>
    <t>10</t>
  </si>
  <si>
    <t xml:space="preserve">סה"כ עלות שרות חודשית לכלל מכבי </t>
  </si>
  <si>
    <t>יצרן ודגם</t>
  </si>
  <si>
    <t>ראש דיו צבעוני למדפסת ניידת HP100</t>
  </si>
  <si>
    <t>ראש דיו שחור למדפסת ניידת HP100</t>
  </si>
  <si>
    <t>החלפה לסוללה גדולה למחשב נייד "עתיר ביצועים"</t>
  </si>
  <si>
    <t>תוספת סוללה קטנה למחשב נייד "עתיר ביצועים"</t>
  </si>
  <si>
    <t>תוספת סוללה גדולה למחשב נייד "עתיר ביצועים"</t>
  </si>
  <si>
    <t>שדרוג זיכרון ל-8GB למחשב נייד "קל"</t>
  </si>
  <si>
    <t>החלפת כונן קשיח ב-SSD 128GB למחשב נייד "קל"</t>
  </si>
  <si>
    <t>החלפה לסוללה גדולה למחשב נייד "קל"</t>
  </si>
  <si>
    <t>תוספת סוללה קטנה למחשב נייד "קל"</t>
  </si>
  <si>
    <t>תוספת סוללה גדולה למחשב נייד "קל"</t>
  </si>
  <si>
    <t>תוספת קורא טביעת אצבע למחשב נייד "קל"</t>
  </si>
  <si>
    <t>500</t>
  </si>
  <si>
    <t>115</t>
  </si>
  <si>
    <t>מחיר מתכלה מקורי</t>
  </si>
  <si>
    <t>מחיר מתכלה ממוחזר</t>
  </si>
  <si>
    <t>טונר  שחור TN241BK ברדר למדפסת לייזר צבעונית Brother HL3170 CDW</t>
  </si>
  <si>
    <t>טונר  כחול TN245C ברדר למדפסת לייזר צבעונית Brother HL3170 CDW</t>
  </si>
  <si>
    <t>טונר  אדום  TN245M ברדר למדפסת לייזר צבעונית Brother HL3170 CDW</t>
  </si>
  <si>
    <t>טונר  ברדר TN245Y צהוב למדפסת לייזר צבעונית Brother HL3170 CDW</t>
  </si>
  <si>
    <t>תוף  ברדר DR 241CL למדפסת לייזר צבעונית Brother HL3170 CDW</t>
  </si>
  <si>
    <t>מתכלים למדפסות</t>
  </si>
  <si>
    <t xml:space="preserve">מארז שרתי להב </t>
  </si>
  <si>
    <t>חדרי ה- Data Center:  אתר בזק + אתר מטה + אתר DR + אתר מגהלאב</t>
  </si>
  <si>
    <t>Brother HL-5140</t>
  </si>
  <si>
    <t>Brother 3070</t>
  </si>
  <si>
    <t>Brother HL-7050</t>
  </si>
  <si>
    <t>Brother HL-4150</t>
  </si>
  <si>
    <t>HP Laserjet P2015</t>
  </si>
  <si>
    <t xml:space="preserve">HP Officejet 100 Mobile </t>
  </si>
  <si>
    <t xml:space="preserve">Brother HL-5240 </t>
  </si>
  <si>
    <t xml:space="preserve"> Brother HL-5340 </t>
  </si>
  <si>
    <t xml:space="preserve">5450 / Brother HL-5440 </t>
  </si>
  <si>
    <t xml:space="preserve">Xerox Phaser 6125  </t>
  </si>
  <si>
    <t>1250/1270/1470-Brother HL</t>
  </si>
  <si>
    <t>Brother HL-1040/50/60/70</t>
  </si>
  <si>
    <t>Brother HL-2040/2070</t>
  </si>
  <si>
    <t>HP Deskjet 5550 / 5652</t>
  </si>
  <si>
    <t>Brother HL-5050 / 70</t>
  </si>
  <si>
    <t>Brother HL-3170</t>
  </si>
  <si>
    <t xml:space="preserve">Brother HL-6180 </t>
  </si>
  <si>
    <t>ראש דיו HP כחול  C4836A (מדפ' 1200D) -</t>
  </si>
  <si>
    <t>Brother HL-4040D</t>
  </si>
  <si>
    <t xml:space="preserve">OfficeJet </t>
  </si>
  <si>
    <t xml:space="preserve">HP LaserJet 1200 </t>
  </si>
  <si>
    <t>מדפסות וסורקים</t>
  </si>
  <si>
    <t>HP</t>
  </si>
  <si>
    <t xml:space="preserve"> דגם</t>
  </si>
  <si>
    <t>לא לשקלול:</t>
  </si>
  <si>
    <t>טכנאי שירות - כולל רכב</t>
  </si>
  <si>
    <t>טכנאי שירות - ללא רכב</t>
  </si>
  <si>
    <t>מדפסת קבלות מדגם EPSON TM-T88V</t>
  </si>
  <si>
    <t>מדפסת מדבקות מדגם EPSON TM-L90</t>
  </si>
  <si>
    <t>*מדפסת קבלות טרמית -יצרן אחר</t>
  </si>
  <si>
    <t>*מדפסת מדבקות טרמית-יצרן אחר</t>
  </si>
  <si>
    <t xml:space="preserve">₪ לחודש </t>
  </si>
  <si>
    <t>שקלול הצעת המחיר הכוללת, יבוסס על הצעת מחיר למתכלים מקוריים בלבד, ועל שרתים מתוצרת HP</t>
  </si>
  <si>
    <t>מארז שרתי להב HP C7000</t>
  </si>
  <si>
    <t>שרתי להב HP</t>
  </si>
  <si>
    <t xml:space="preserve">שרתי HP Rack Mount </t>
  </si>
  <si>
    <t>שקלול הצעת המחיר יבוסס על הצעת מחיר לשרתים מתוצרת HP</t>
  </si>
  <si>
    <t>הצעת מחיר עבור יצרן אחר מ-HP - לא לשקלול:</t>
  </si>
  <si>
    <t>חובה להציע שרתים משני יצרנים שונים, כאשר אחד היצרנים הוא HP</t>
  </si>
  <si>
    <t>מספר סידורי</t>
  </si>
  <si>
    <t>עכבר מקורי למחשב המוצע</t>
  </si>
  <si>
    <t>מקלדת מקורית למחשב המוצע</t>
  </si>
  <si>
    <t>סט מקלדת + עכבר מקוריים למחשב המוצע</t>
  </si>
  <si>
    <r>
      <t xml:space="preserve"> יש להציע מחשבים נייחים וניידים מתוצרת היצרנים הבאים בלבד: </t>
    </r>
    <r>
      <rPr>
        <b/>
        <u/>
        <sz val="12"/>
        <color indexed="8"/>
        <rFont val="Arial"/>
        <family val="2"/>
      </rPr>
      <t xml:space="preserve"> HP, Lenovo,  Dell</t>
    </r>
  </si>
  <si>
    <t>מגירת כספים לבתי מרקחת - הדגם המוצע מותאם למדפסות הקבלות המוצעות</t>
  </si>
  <si>
    <t>על ספק המציע דגמי מדפסות אשר אינן קיימות כיום במכבי, למלא הצעת מחיר למתכלים המקוריים המותאמים למדפסות המוצעות בטבלה הבאה:</t>
  </si>
  <si>
    <t>סך הכל עלות מתכלים לדגמי מדפסות אחרים</t>
  </si>
  <si>
    <t>טבלה ב'</t>
  </si>
  <si>
    <t>טבלה א'</t>
  </si>
  <si>
    <t>שקלול הצעת המחיר יבוסס על אמדן המתכלים של הדגמים הקיימים כיום במכבי (טבלה א'). אם יוצעו דגמים אחרים (טבלה ב'), אזי השקלול יבוסס על פי 67% מסך עלות המתכלים בטבלה א' + 33% מסך עלות המתכלים בטבלה ב'</t>
  </si>
  <si>
    <t>תנור למדפסת לייזר צבעונית אישית</t>
  </si>
  <si>
    <t>תוף למדפסת לייזר צבעונית אישית</t>
  </si>
  <si>
    <t>שרות תחזוקה</t>
  </si>
  <si>
    <t>שרותי טכנאי על פי דרישה (ע"פ סעיף 3 בהסכם)</t>
  </si>
  <si>
    <t>סורק צבעוני מחלקתי דו צדדי - עומס עבודה רב</t>
  </si>
  <si>
    <t>סה"כ עלות</t>
  </si>
  <si>
    <t>לדגם מדפסת מוצע</t>
  </si>
  <si>
    <t>₪ לשנה</t>
  </si>
  <si>
    <t>-</t>
  </si>
  <si>
    <t>מחיר מתכלה ממוחזר - ליחידה</t>
  </si>
  <si>
    <t xml:space="preserve">אומדן כמות יחידות שנתי </t>
  </si>
  <si>
    <t>מחיר מתכלה מקורי - ליחידה</t>
  </si>
  <si>
    <t xml:space="preserve">שרת להב </t>
  </si>
  <si>
    <t>אומדן כמות יחידות שנתי</t>
  </si>
  <si>
    <t>מחיר ליחידה</t>
  </si>
  <si>
    <t>מחיר מחירון רשמי של היצרן *
(לא לשקלול)</t>
  </si>
  <si>
    <t xml:space="preserve">הצעת מחיר ליחידה
</t>
  </si>
  <si>
    <r>
      <t xml:space="preserve">ידוע לנו, כי כבסיס להשוואת מחיר ההצעות ישמש שער הדולר </t>
    </r>
    <r>
      <rPr>
        <b/>
        <sz val="12"/>
        <rFont val="Arial"/>
        <family val="2"/>
      </rPr>
      <t>היציג נכון למועד האחרון להגשת ההצעות למכרז.</t>
    </r>
  </si>
  <si>
    <t>סה"כ בש"ח -לא למילוי</t>
  </si>
  <si>
    <t>שער הדולר היציג ( לשימוש פנימי בלבד)</t>
  </si>
  <si>
    <t>* בהתבסס על הצעת המחיר ומחיר המחירון הרשמי של היצרן, שצויינו לעיל, תחשב מכבי את אחוז ההנחה ממחיר המחירון הרשמי אשר יהווה אחוז הנחה מינימאלי מהמחירון הרשמי לעסקאות עתידיות עבור שרתים וציוד נלווה לשרתים - לא לשקלול</t>
  </si>
  <si>
    <t>שירות שנתי לעמדת מחשב (יחידה) במרפאות רופאים עצמאיים הכוללת מחשב ומסך (במקרה של רשת אזי כפולה של מספר המחשבים ברשת).
אומדן כמות  לשנה הראשונה - כ-2500 עמדות מחשב.</t>
  </si>
  <si>
    <t>כמות דפים בכיסוי 5% למתכלה מקורי ע"פ הצהרת יצרן
למידע בלבד</t>
  </si>
  <si>
    <t>מתכלים מקוריים</t>
  </si>
  <si>
    <t xml:space="preserve">מתכלים ממוחזרים </t>
  </si>
  <si>
    <t xml:space="preserve"> לא לשקלול</t>
  </si>
  <si>
    <t>לא לשקלול</t>
  </si>
  <si>
    <t>לשקלול</t>
  </si>
  <si>
    <t>* חובה להציע את מדפסת הקבלות הטרמית (מס"ד 10) ואת מדפסת המדבקות הטרמית (מס"ד 12), מאותו יצרן (שאינו אפסון).</t>
  </si>
  <si>
    <t>* לצורך שקלול המחיר  תלקח בחשבון מדפסת אפסון (לא ישוקללו מס"ד 10 ו-12).</t>
  </si>
  <si>
    <r>
      <t xml:space="preserve">יש להציע שרתים מתוצרת היצרנים הבאים בלבד: </t>
    </r>
    <r>
      <rPr>
        <b/>
        <u/>
        <sz val="12"/>
        <color indexed="8"/>
        <rFont val="Arial"/>
        <family val="2"/>
      </rPr>
      <t xml:space="preserve"> HP, Lenovo, Cisco, Dell</t>
    </r>
  </si>
  <si>
    <t>טופס הצעה למכרז 123/2015 ( בש"ח לפני מע"מ ) נספח ג'1</t>
  </si>
  <si>
    <t>טופס הצעה למכרז 123/2015 ( בדולר אמריקאי עפ"י המחירון הרשמי של היצרן - לפני מע"מ ) נספח ג'1</t>
  </si>
  <si>
    <t xml:space="preserve"> </t>
  </si>
  <si>
    <t>סיכום טופס הצעה נספח ג'1 למכרז פומבי מס' 123/2015   לאספקת ציוד מחשוב ושירותי תחזוקה</t>
  </si>
  <si>
    <t>אומדן יחידות שנתי</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</si>
</sst>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quot;₪&quot;\ #,##0;[Red]&quot;₪&quot;\ #,##0"/>
    <numFmt numFmtId="165" formatCode="_ * #,##0_ ;_ * \-#,##0_ ;_ * &quot;-&quot;??_ ;_ @_ "/>
    <numFmt numFmtId="166" formatCode="_ &quot;₪&quot;\ * #,##0_ ;_ &quot;₪&quot;\ * \-#,##0_ ;_ &quot;₪&quot;\ * &quot;-&quot;??_ ;_ @_ "/>
    <numFmt numFmtId="167" formatCode="&quot;₪&quot;\ #,##0.00"/>
    <numFmt numFmtId="168" formatCode="&quot;₪&quot;\ #,##0"/>
    <numFmt numFmtId="169" formatCode="_ [$₪-40D]\ * #,##0_ ;_ [$₪-40D]\ * \-#,##0_ ;_ [$₪-40D]\ * &quot;-&quot;??_ ;_ @_ "/>
    <numFmt numFmtId="170" formatCode="_ [$₪-40D]\ * #,##0.00_ ;_ [$₪-40D]\ * \-#,##0.00_ ;_ [$₪-40D]\ * &quot;-&quot;??_ ;_ @_ "/>
    <numFmt numFmtId="171" formatCode="[$$-409]#,##0.00"/>
  </numFmts>
  <fonts count="74" x14ac:knownFonts="1">
    <font>
      <sz val="10"/>
      <name val="Arial"/>
      <charset val="177"/>
    </font>
    <font>
      <sz val="11"/>
      <color theme="1"/>
      <name val="Arial"/>
      <family val="2"/>
      <charset val="177"/>
      <scheme val="minor"/>
    </font>
    <font>
      <sz val="11"/>
      <color indexed="8"/>
      <name val="Arial"/>
      <family val="2"/>
      <charset val="177"/>
    </font>
    <font>
      <sz val="10"/>
      <name val="Arial"/>
      <family val="2"/>
    </font>
    <font>
      <b/>
      <sz val="10"/>
      <name val="Arial"/>
      <family val="2"/>
    </font>
    <font>
      <sz val="10"/>
      <name val="Arial"/>
      <family val="2"/>
    </font>
    <font>
      <sz val="8"/>
      <name val="Arial"/>
      <family val="2"/>
    </font>
    <font>
      <sz val="16"/>
      <name val="Arial"/>
      <family val="2"/>
    </font>
    <font>
      <sz val="12"/>
      <name val="Arial"/>
      <family val="2"/>
    </font>
    <font>
      <sz val="14"/>
      <name val="Arial"/>
      <family val="2"/>
    </font>
    <font>
      <sz val="14"/>
      <name val="Arial"/>
      <family val="2"/>
    </font>
    <font>
      <b/>
      <sz val="12"/>
      <name val="Arial"/>
      <family val="2"/>
    </font>
    <font>
      <sz val="11"/>
      <name val="Arial"/>
      <family val="2"/>
    </font>
    <font>
      <b/>
      <sz val="16"/>
      <name val="Arial"/>
      <family val="2"/>
    </font>
    <font>
      <b/>
      <sz val="14"/>
      <name val="Arial"/>
      <family val="2"/>
    </font>
    <font>
      <b/>
      <sz val="18"/>
      <name val="Arial"/>
      <family val="2"/>
    </font>
    <font>
      <sz val="10"/>
      <name val="Arial"/>
      <family val="2"/>
    </font>
    <font>
      <sz val="10"/>
      <name val="Arial"/>
      <family val="2"/>
    </font>
    <font>
      <b/>
      <sz val="11"/>
      <name val="Arial"/>
      <family val="2"/>
    </font>
    <font>
      <sz val="11"/>
      <color indexed="8"/>
      <name val="Arial"/>
      <family val="2"/>
      <charset val="177"/>
    </font>
    <font>
      <sz val="11"/>
      <color indexed="9"/>
      <name val="Arial"/>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b/>
      <sz val="18"/>
      <color indexed="56"/>
      <name val="Times New Roman"/>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0"/>
      <name val="Arial"/>
      <family val="2"/>
      <charset val="177"/>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b/>
      <sz val="10"/>
      <name val="Tahoma"/>
      <family val="2"/>
    </font>
    <font>
      <sz val="10"/>
      <name val="Arial"/>
      <family val="2"/>
      <charset val="177"/>
    </font>
    <font>
      <sz val="10"/>
      <name val="Arial"/>
      <family val="2"/>
    </font>
    <font>
      <b/>
      <u/>
      <sz val="12"/>
      <color indexed="8"/>
      <name val="Arial"/>
      <family val="2"/>
    </font>
    <font>
      <b/>
      <u/>
      <sz val="11"/>
      <name val="Arial"/>
      <family val="2"/>
    </font>
    <font>
      <sz val="12"/>
      <name val="David"/>
      <family val="2"/>
      <charset val="177"/>
    </font>
    <font>
      <sz val="11"/>
      <color theme="1"/>
      <name val="Arial"/>
      <family val="2"/>
      <charset val="177"/>
      <scheme val="minor"/>
    </font>
    <font>
      <sz val="11"/>
      <color theme="0"/>
      <name val="Arial"/>
      <family val="2"/>
      <charset val="177"/>
      <scheme val="minor"/>
    </font>
    <font>
      <sz val="11"/>
      <color theme="1"/>
      <name val="Arial"/>
      <family val="2"/>
      <scheme val="minor"/>
    </font>
    <font>
      <b/>
      <sz val="11"/>
      <color rgb="FFFA7D00"/>
      <name val="Arial"/>
      <family val="2"/>
      <charset val="177"/>
      <scheme val="minor"/>
    </font>
    <font>
      <sz val="11"/>
      <color rgb="FF006100"/>
      <name val="Arial"/>
      <family val="2"/>
      <charset val="177"/>
      <scheme val="minor"/>
    </font>
    <font>
      <sz val="11"/>
      <color rgb="FFFF0000"/>
      <name val="Arial"/>
      <family val="2"/>
      <charset val="177"/>
      <scheme val="minor"/>
    </font>
    <font>
      <i/>
      <sz val="11"/>
      <color rgb="FF7F7F7F"/>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theme="1"/>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theme="0"/>
      <name val="Arial"/>
      <family val="2"/>
      <charset val="177"/>
      <scheme val="minor"/>
    </font>
    <font>
      <sz val="11"/>
      <color rgb="FFFA7D00"/>
      <name val="Arial"/>
      <family val="2"/>
      <charset val="177"/>
      <scheme val="minor"/>
    </font>
    <font>
      <sz val="11"/>
      <color rgb="FF000000"/>
      <name val="Arial"/>
      <family val="2"/>
    </font>
    <font>
      <sz val="10"/>
      <color rgb="FFFF0000"/>
      <name val="Arial"/>
      <family val="2"/>
    </font>
    <font>
      <sz val="12"/>
      <color rgb="FF000000"/>
      <name val="Arial"/>
      <family val="2"/>
    </font>
    <font>
      <sz val="12"/>
      <color theme="1"/>
      <name val="Arial"/>
      <family val="2"/>
      <scheme val="minor"/>
    </font>
    <font>
      <sz val="12"/>
      <color rgb="FFFF0000"/>
      <name val="Arial"/>
      <family val="2"/>
    </font>
    <font>
      <sz val="12"/>
      <name val="Arial"/>
      <family val="2"/>
      <scheme val="minor"/>
    </font>
    <font>
      <b/>
      <sz val="12"/>
      <name val="Arial"/>
      <family val="2"/>
      <scheme val="minor"/>
    </font>
    <font>
      <sz val="11"/>
      <name val="Arial"/>
      <family val="2"/>
      <charset val="177"/>
      <scheme val="minor"/>
    </font>
    <font>
      <b/>
      <sz val="14"/>
      <color rgb="FFC00000"/>
      <name val="Arial"/>
      <family val="2"/>
    </font>
    <font>
      <b/>
      <sz val="14"/>
      <name val="David"/>
      <family val="2"/>
      <charset val="177"/>
    </font>
    <font>
      <sz val="13"/>
      <name val="David"/>
      <family val="2"/>
      <charset val="177"/>
    </font>
    <font>
      <sz val="10"/>
      <name val="Arial"/>
      <charset val="177"/>
    </font>
    <font>
      <b/>
      <sz val="14"/>
      <color rgb="FFFF0000"/>
      <name val="David"/>
      <family val="2"/>
      <charset val="177"/>
    </font>
    <font>
      <b/>
      <sz val="12"/>
      <color rgb="FF000000"/>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C7CE"/>
      </patternFill>
    </fill>
    <fill>
      <patternFill patternType="solid">
        <fgColor rgb="FFA5A5A5"/>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39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9"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19"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9"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9"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19"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9"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9"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9"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9"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19"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19"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19"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20" fillId="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20" fillId="1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20" fillId="13"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20"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20" fillId="15"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33" fillId="3" borderId="0" applyNumberFormat="0" applyBorder="0" applyAlignment="0" applyProtection="0"/>
    <xf numFmtId="0" fontId="21" fillId="20" borderId="1" applyNumberFormat="0" applyAlignment="0" applyProtection="0"/>
    <xf numFmtId="0" fontId="34"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6" fillId="0" borderId="0" applyFont="0" applyFill="0" applyBorder="0" applyAlignment="0" applyProtection="0"/>
    <xf numFmtId="44" fontId="4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0" fontId="22"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2" fillId="7" borderId="1" applyNumberFormat="0" applyAlignment="0" applyProtection="0"/>
    <xf numFmtId="0" fontId="35" fillId="0" borderId="6" applyNumberFormat="0" applyFill="0" applyAlignment="0" applyProtection="0"/>
    <xf numFmtId="0" fontId="29" fillId="22" borderId="0" applyNumberFormat="0" applyBorder="0" applyAlignment="0" applyProtection="0"/>
    <xf numFmtId="0" fontId="42"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8" fillId="0" borderId="0"/>
    <xf numFmtId="0" fontId="3" fillId="0" borderId="0"/>
    <xf numFmtId="0" fontId="42" fillId="0" borderId="0"/>
    <xf numFmtId="0" fontId="3" fillId="0" borderId="0"/>
    <xf numFmtId="0" fontId="42" fillId="0" borderId="0"/>
    <xf numFmtId="0" fontId="3" fillId="0" borderId="0"/>
    <xf numFmtId="0" fontId="44" fillId="0" borderId="0"/>
    <xf numFmtId="0" fontId="3" fillId="0" borderId="0"/>
    <xf numFmtId="0" fontId="44" fillId="0" borderId="0"/>
    <xf numFmtId="0" fontId="3" fillId="0" borderId="0"/>
    <xf numFmtId="0" fontId="42" fillId="0" borderId="0"/>
    <xf numFmtId="0" fontId="44" fillId="0" borderId="0"/>
    <xf numFmtId="0" fontId="44" fillId="0" borderId="0"/>
    <xf numFmtId="0" fontId="3" fillId="0" borderId="0"/>
    <xf numFmtId="0" fontId="42" fillId="0" borderId="0"/>
    <xf numFmtId="0" fontId="3" fillId="0" borderId="0"/>
    <xf numFmtId="0" fontId="3" fillId="23" borderId="7" applyNumberFormat="0" applyFont="0" applyAlignment="0" applyProtection="0"/>
    <xf numFmtId="0" fontId="31" fillId="20" borderId="8" applyNumberFormat="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6" fillId="0" borderId="0" applyNumberFormat="0" applyFill="0" applyBorder="0" applyAlignment="0"/>
    <xf numFmtId="0" fontId="25" fillId="0" borderId="0" applyNumberFormat="0" applyFill="0" applyBorder="0" applyAlignment="0" applyProtection="0"/>
    <xf numFmtId="0" fontId="30" fillId="0" borderId="9" applyNumberFormat="0" applyFill="0" applyAlignment="0" applyProtection="0"/>
    <xf numFmtId="0" fontId="23" fillId="0" borderId="0" applyNumberFormat="0" applyFill="0" applyBorder="0" applyAlignment="0" applyProtection="0"/>
    <xf numFmtId="0" fontId="20" fillId="1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0" fillId="17"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20" fillId="1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20" fillId="13"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0" fillId="1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7" fillId="49" borderId="32" applyNumberFormat="0" applyFont="0" applyAlignment="0" applyProtection="0"/>
    <xf numFmtId="0" fontId="42" fillId="49" borderId="32" applyNumberFormat="0" applyFont="0" applyAlignment="0" applyProtection="0"/>
    <xf numFmtId="0" fontId="19" fillId="49" borderId="32" applyNumberFormat="0" applyFont="0" applyAlignment="0" applyProtection="0"/>
    <xf numFmtId="0" fontId="2" fillId="23" borderId="7" applyNumberFormat="0" applyFont="0" applyAlignment="0" applyProtection="0"/>
    <xf numFmtId="0" fontId="2" fillId="49" borderId="32" applyNumberFormat="0" applyFont="0" applyAlignment="0" applyProtection="0"/>
    <xf numFmtId="0" fontId="42" fillId="49" borderId="32" applyNumberFormat="0" applyFont="0" applyAlignment="0" applyProtection="0"/>
    <xf numFmtId="0" fontId="19" fillId="23" borderId="7" applyNumberFormat="0" applyFont="0" applyAlignment="0" applyProtection="0"/>
    <xf numFmtId="0" fontId="2" fillId="23" borderId="7" applyNumberFormat="0" applyFont="0" applyAlignment="0" applyProtection="0"/>
    <xf numFmtId="0" fontId="42" fillId="49" borderId="32" applyNumberFormat="0" applyFont="0" applyAlignment="0" applyProtection="0"/>
    <xf numFmtId="0" fontId="19"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42" fillId="49" borderId="32" applyNumberFormat="0" applyFont="0" applyAlignment="0" applyProtection="0"/>
    <xf numFmtId="0" fontId="42" fillId="49" borderId="32" applyNumberFormat="0" applyFont="0" applyAlignment="0" applyProtection="0"/>
    <xf numFmtId="0" fontId="42" fillId="49" borderId="32" applyNumberFormat="0" applyFont="0" applyAlignment="0" applyProtection="0"/>
    <xf numFmtId="0" fontId="3" fillId="49" borderId="32" applyNumberFormat="0" applyFont="0" applyAlignment="0" applyProtection="0"/>
    <xf numFmtId="0" fontId="21" fillId="20" borderId="1" applyNumberFormat="0" applyAlignment="0" applyProtection="0"/>
    <xf numFmtId="0" fontId="45" fillId="50" borderId="33" applyNumberFormat="0" applyAlignment="0" applyProtection="0"/>
    <xf numFmtId="0" fontId="45" fillId="50" borderId="33" applyNumberFormat="0" applyAlignment="0" applyProtection="0"/>
    <xf numFmtId="0" fontId="22" fillId="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6" fillId="0" borderId="3"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27" fillId="0" borderId="4" applyNumberFormat="0" applyFill="0" applyAlignment="0" applyProtection="0"/>
    <xf numFmtId="0" fontId="51" fillId="0" borderId="35" applyNumberFormat="0" applyFill="0" applyAlignment="0" applyProtection="0"/>
    <xf numFmtId="0" fontId="51" fillId="0" borderId="35" applyNumberFormat="0" applyFill="0" applyAlignment="0" applyProtection="0"/>
    <xf numFmtId="0" fontId="28" fillId="0" borderId="5" applyNumberFormat="0" applyFill="0" applyAlignment="0" applyProtection="0"/>
    <xf numFmtId="0" fontId="52" fillId="0" borderId="36" applyNumberFormat="0" applyFill="0" applyAlignment="0" applyProtection="0"/>
    <xf numFmtId="0" fontId="52" fillId="0" borderId="36" applyNumberFormat="0" applyFill="0" applyAlignment="0" applyProtection="0"/>
    <xf numFmtId="0" fontId="2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52" borderId="0" applyNumberFormat="0" applyBorder="0" applyAlignment="0" applyProtection="0"/>
    <xf numFmtId="0" fontId="29" fillId="2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30" fillId="0" borderId="9"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31" fillId="20" borderId="8" applyNumberFormat="0" applyAlignment="0" applyProtection="0"/>
    <xf numFmtId="0" fontId="55" fillId="50" borderId="38" applyNumberFormat="0" applyAlignment="0" applyProtection="0"/>
    <xf numFmtId="0" fontId="55" fillId="50" borderId="38" applyNumberFormat="0" applyAlignment="0" applyProtection="0"/>
    <xf numFmtId="0" fontId="32" fillId="7" borderId="1" applyNumberFormat="0" applyAlignment="0" applyProtection="0"/>
    <xf numFmtId="0" fontId="56" fillId="53" borderId="33" applyNumberFormat="0" applyAlignment="0" applyProtection="0"/>
    <xf numFmtId="0" fontId="56" fillId="53" borderId="33" applyNumberFormat="0" applyAlignment="0" applyProtection="0"/>
    <xf numFmtId="0" fontId="33" fillId="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34" fillId="21" borderId="2" applyNumberFormat="0" applyAlignment="0" applyProtection="0"/>
    <xf numFmtId="0" fontId="58" fillId="55" borderId="39" applyNumberFormat="0" applyAlignment="0" applyProtection="0"/>
    <xf numFmtId="0" fontId="58" fillId="55" borderId="39" applyNumberFormat="0" applyAlignment="0" applyProtection="0"/>
    <xf numFmtId="0" fontId="35" fillId="0" borderId="6"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49" fillId="0" borderId="0" applyNumberFormat="0" applyFill="0" applyBorder="0" applyAlignment="0" applyProtection="0"/>
    <xf numFmtId="0" fontId="50" fillId="0" borderId="34" applyNumberFormat="0" applyFill="0" applyAlignment="0" applyProtection="0"/>
    <xf numFmtId="0" fontId="51" fillId="0" borderId="35" applyNumberFormat="0" applyFill="0" applyAlignment="0" applyProtection="0"/>
    <xf numFmtId="0" fontId="52" fillId="0" borderId="36" applyNumberFormat="0" applyFill="0" applyAlignment="0" applyProtection="0"/>
    <xf numFmtId="0" fontId="52" fillId="0" borderId="0" applyNumberFormat="0" applyFill="0" applyBorder="0" applyAlignment="0" applyProtection="0"/>
    <xf numFmtId="0" fontId="46" fillId="51" borderId="0" applyNumberFormat="0" applyBorder="0" applyAlignment="0" applyProtection="0"/>
    <xf numFmtId="0" fontId="57" fillId="54" borderId="0" applyNumberFormat="0" applyBorder="0" applyAlignment="0" applyProtection="0"/>
    <xf numFmtId="0" fontId="56" fillId="53" borderId="33" applyNumberFormat="0" applyAlignment="0" applyProtection="0"/>
    <xf numFmtId="0" fontId="55" fillId="50" borderId="38" applyNumberFormat="0" applyAlignment="0" applyProtection="0"/>
    <xf numFmtId="0" fontId="45" fillId="50" borderId="33" applyNumberFormat="0" applyAlignment="0" applyProtection="0"/>
    <xf numFmtId="0" fontId="59" fillId="0" borderId="40" applyNumberFormat="0" applyFill="0" applyAlignment="0" applyProtection="0"/>
    <xf numFmtId="0" fontId="58" fillId="55" borderId="39"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54" fillId="0" borderId="37" applyNumberFormat="0" applyFill="0" applyAlignment="0" applyProtection="0"/>
    <xf numFmtId="0" fontId="43" fillId="43"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43" fillId="37"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43" fillId="38"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43" fillId="39" borderId="0" applyNumberFormat="0" applyBorder="0" applyAlignment="0" applyProtection="0"/>
    <xf numFmtId="0" fontId="43" fillId="46"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43" fillId="40" borderId="0" applyNumberFormat="0" applyBorder="0" applyAlignment="0" applyProtection="0"/>
    <xf numFmtId="0" fontId="43" fillId="47"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43" fillId="41" borderId="0" applyNumberFormat="0" applyBorder="0" applyAlignment="0" applyProtection="0"/>
    <xf numFmtId="0" fontId="43" fillId="48"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43"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49" borderId="32" applyNumberFormat="0" applyFont="0" applyAlignment="0" applyProtection="0"/>
    <xf numFmtId="0" fontId="1" fillId="49" borderId="32" applyNumberFormat="0" applyFont="0" applyAlignment="0" applyProtection="0"/>
    <xf numFmtId="0" fontId="1" fillId="49" borderId="32" applyNumberFormat="0" applyFont="0" applyAlignment="0" applyProtection="0"/>
    <xf numFmtId="0" fontId="1" fillId="49" borderId="32" applyNumberFormat="0" applyFont="0" applyAlignment="0" applyProtection="0"/>
    <xf numFmtId="0" fontId="1" fillId="49" borderId="32" applyNumberFormat="0" applyFont="0" applyAlignment="0" applyProtection="0"/>
    <xf numFmtId="0" fontId="1" fillId="49" borderId="32" applyNumberFormat="0" applyFont="0" applyAlignment="0" applyProtection="0"/>
  </cellStyleXfs>
  <cellXfs count="265">
    <xf numFmtId="0" fontId="0" fillId="0" borderId="0" xfId="0"/>
    <xf numFmtId="0" fontId="0" fillId="0" borderId="0" xfId="0" applyFill="1"/>
    <xf numFmtId="0" fontId="7" fillId="0" borderId="0" xfId="0" applyFont="1"/>
    <xf numFmtId="0" fontId="10" fillId="0" borderId="0" xfId="0" applyFont="1"/>
    <xf numFmtId="0" fontId="5" fillId="0" borderId="0" xfId="0" applyFont="1" applyFill="1" applyBorder="1"/>
    <xf numFmtId="0" fontId="0" fillId="0" borderId="0" xfId="0" applyFill="1" applyBorder="1" applyAlignment="1">
      <alignment horizontal="center"/>
    </xf>
    <xf numFmtId="0" fontId="5" fillId="0" borderId="0" xfId="0" applyFont="1" applyBorder="1"/>
    <xf numFmtId="0" fontId="0" fillId="0" borderId="0" xfId="0" applyFill="1" applyBorder="1"/>
    <xf numFmtId="165" fontId="0" fillId="0" borderId="0" xfId="0" applyNumberFormat="1" applyFill="1" applyBorder="1"/>
    <xf numFmtId="0" fontId="0" fillId="0" borderId="0" xfId="0" applyBorder="1"/>
    <xf numFmtId="0" fontId="7" fillId="0" borderId="0" xfId="0" applyFont="1" applyBorder="1"/>
    <xf numFmtId="0" fontId="9" fillId="0" borderId="0" xfId="0" applyFont="1" applyBorder="1"/>
    <xf numFmtId="166" fontId="0" fillId="0" borderId="0" xfId="0" applyNumberFormat="1" applyBorder="1"/>
    <xf numFmtId="43" fontId="0" fillId="0" borderId="0" xfId="0" applyNumberFormat="1" applyBorder="1"/>
    <xf numFmtId="0" fontId="60" fillId="0" borderId="10" xfId="0" applyFont="1" applyBorder="1" applyAlignment="1">
      <alignment horizontal="right" vertical="center" wrapText="1" readingOrder="2"/>
    </xf>
    <xf numFmtId="0" fontId="61" fillId="0" borderId="0" xfId="0" applyFont="1" applyFill="1" applyBorder="1"/>
    <xf numFmtId="168" fontId="3" fillId="0" borderId="10" xfId="130" applyNumberFormat="1" applyFill="1" applyBorder="1" applyAlignment="1">
      <alignment horizontal="center"/>
    </xf>
    <xf numFmtId="0" fontId="61" fillId="0" borderId="0" xfId="0" applyFont="1"/>
    <xf numFmtId="0" fontId="3" fillId="0" borderId="0" xfId="0" applyFont="1"/>
    <xf numFmtId="49" fontId="0" fillId="0" borderId="0" xfId="0" applyNumberFormat="1" applyFill="1" applyBorder="1" applyAlignment="1">
      <alignment horizontal="right"/>
    </xf>
    <xf numFmtId="49" fontId="3" fillId="0" borderId="0" xfId="0" applyNumberFormat="1" applyFont="1" applyFill="1" applyBorder="1" applyAlignment="1">
      <alignment horizontal="right"/>
    </xf>
    <xf numFmtId="49" fontId="3" fillId="0" borderId="0" xfId="0" applyNumberFormat="1" applyFont="1" applyFill="1" applyBorder="1" applyAlignment="1">
      <alignment horizontal="right" readingOrder="2"/>
    </xf>
    <xf numFmtId="0" fontId="3" fillId="0" borderId="0" xfId="0" applyFont="1" applyFill="1" applyBorder="1"/>
    <xf numFmtId="0" fontId="18" fillId="0" borderId="0" xfId="0" applyFont="1" applyFill="1" applyBorder="1"/>
    <xf numFmtId="0" fontId="12" fillId="0" borderId="0" xfId="0" applyFont="1"/>
    <xf numFmtId="0" fontId="5" fillId="0" borderId="13" xfId="0" applyFont="1" applyBorder="1"/>
    <xf numFmtId="0" fontId="61" fillId="0" borderId="0" xfId="0" applyFont="1" applyFill="1"/>
    <xf numFmtId="0" fontId="5" fillId="0" borderId="14" xfId="0" applyFont="1" applyFill="1" applyBorder="1"/>
    <xf numFmtId="168" fontId="4" fillId="0" borderId="14" xfId="130" applyNumberFormat="1" applyFont="1" applyFill="1" applyBorder="1" applyAlignment="1"/>
    <xf numFmtId="0" fontId="11" fillId="0" borderId="15" xfId="0" applyFont="1" applyFill="1" applyBorder="1" applyAlignment="1">
      <alignment horizontal="center" vertical="top" wrapText="1"/>
    </xf>
    <xf numFmtId="0" fontId="11" fillId="0" borderId="15" xfId="0" applyFont="1" applyFill="1" applyBorder="1"/>
    <xf numFmtId="0" fontId="11" fillId="0" borderId="15" xfId="0" applyFont="1" applyFill="1" applyBorder="1" applyAlignment="1">
      <alignment horizontal="center" wrapText="1"/>
    </xf>
    <xf numFmtId="0" fontId="11" fillId="0" borderId="15" xfId="0" applyFont="1" applyFill="1" applyBorder="1" applyAlignment="1">
      <alignment horizontal="center"/>
    </xf>
    <xf numFmtId="170" fontId="11" fillId="0" borderId="15" xfId="0" applyNumberFormat="1" applyFont="1" applyFill="1" applyBorder="1" applyAlignment="1">
      <alignment horizontal="center"/>
    </xf>
    <xf numFmtId="0" fontId="9" fillId="0" borderId="16" xfId="0" applyFont="1" applyBorder="1" applyAlignment="1">
      <alignment horizontal="center"/>
    </xf>
    <xf numFmtId="0" fontId="9" fillId="0" borderId="15" xfId="0" applyFont="1" applyBorder="1" applyAlignment="1">
      <alignment horizontal="center" readingOrder="2"/>
    </xf>
    <xf numFmtId="0" fontId="37" fillId="0" borderId="0" xfId="188" applyFont="1" applyFill="1" applyBorder="1" applyAlignment="1">
      <alignment horizontal="right" vertical="center" wrapText="1" readingOrder="2"/>
    </xf>
    <xf numFmtId="0" fontId="18" fillId="0" borderId="0" xfId="0" applyFont="1" applyFill="1" applyBorder="1" applyAlignment="1">
      <alignment wrapText="1"/>
    </xf>
    <xf numFmtId="0" fontId="11" fillId="0" borderId="13" xfId="0" applyFont="1" applyFill="1" applyBorder="1" applyAlignment="1">
      <alignment horizontal="center" wrapText="1"/>
    </xf>
    <xf numFmtId="0" fontId="11" fillId="0" borderId="13" xfId="0" applyFont="1" applyFill="1" applyBorder="1"/>
    <xf numFmtId="0" fontId="11" fillId="0" borderId="10" xfId="0" applyFont="1" applyBorder="1" applyAlignment="1">
      <alignment horizontal="center"/>
    </xf>
    <xf numFmtId="0" fontId="8" fillId="0" borderId="10" xfId="0" applyFont="1" applyBorder="1"/>
    <xf numFmtId="169" fontId="8" fillId="0" borderId="10" xfId="0" applyNumberFormat="1" applyFont="1" applyBorder="1"/>
    <xf numFmtId="0" fontId="8" fillId="0" borderId="10" xfId="0" applyFont="1" applyFill="1" applyBorder="1" applyAlignment="1">
      <alignment horizontal="center"/>
    </xf>
    <xf numFmtId="169" fontId="11" fillId="0" borderId="10" xfId="0" applyNumberFormat="1" applyFont="1" applyBorder="1"/>
    <xf numFmtId="0" fontId="11" fillId="0" borderId="10" xfId="0" applyFont="1" applyFill="1" applyBorder="1" applyAlignment="1">
      <alignment horizontal="center" vertical="top" wrapText="1"/>
    </xf>
    <xf numFmtId="0" fontId="11" fillId="0" borderId="17" xfId="0" applyFont="1" applyFill="1" applyBorder="1" applyAlignment="1">
      <alignment horizontal="center"/>
    </xf>
    <xf numFmtId="0" fontId="11" fillId="0" borderId="10" xfId="0" applyFont="1" applyFill="1" applyBorder="1" applyAlignment="1">
      <alignment horizontal="center"/>
    </xf>
    <xf numFmtId="0" fontId="11" fillId="0" borderId="10" xfId="0" applyFont="1" applyFill="1" applyBorder="1" applyAlignment="1">
      <alignment horizontal="center" wrapText="1"/>
    </xf>
    <xf numFmtId="0" fontId="8" fillId="0" borderId="10" xfId="0" applyFont="1" applyFill="1" applyBorder="1"/>
    <xf numFmtId="0" fontId="62" fillId="0" borderId="17" xfId="0" applyFont="1" applyBorder="1" applyAlignment="1">
      <alignment horizontal="right" vertical="center" wrapText="1" readingOrder="2"/>
    </xf>
    <xf numFmtId="0" fontId="62" fillId="0" borderId="10" xfId="0" applyFont="1" applyBorder="1" applyAlignment="1">
      <alignment horizontal="center" vertical="center" readingOrder="1"/>
    </xf>
    <xf numFmtId="168" fontId="8" fillId="0" borderId="10" xfId="0" applyNumberFormat="1" applyFont="1" applyFill="1" applyBorder="1"/>
    <xf numFmtId="0" fontId="63" fillId="0" borderId="0" xfId="175" applyFont="1" applyAlignment="1">
      <alignment horizontal="center"/>
    </xf>
    <xf numFmtId="0" fontId="62" fillId="0" borderId="10" xfId="0" applyFont="1" applyFill="1" applyBorder="1" applyAlignment="1">
      <alignment horizontal="center" vertical="center" readingOrder="1"/>
    </xf>
    <xf numFmtId="0" fontId="62" fillId="0" borderId="10" xfId="0" applyFont="1" applyBorder="1" applyAlignment="1">
      <alignment horizontal="right" vertical="center" wrapText="1" readingOrder="2"/>
    </xf>
    <xf numFmtId="0" fontId="62" fillId="0" borderId="10" xfId="0" applyFont="1" applyBorder="1" applyAlignment="1">
      <alignment vertical="center" wrapText="1" readingOrder="2"/>
    </xf>
    <xf numFmtId="49" fontId="8" fillId="0" borderId="10" xfId="0" applyNumberFormat="1" applyFont="1" applyFill="1" applyBorder="1" applyAlignment="1">
      <alignment horizontal="center"/>
    </xf>
    <xf numFmtId="1" fontId="63" fillId="0" borderId="10" xfId="175" applyNumberFormat="1" applyFont="1" applyFill="1" applyBorder="1" applyAlignment="1">
      <alignment horizontal="center"/>
    </xf>
    <xf numFmtId="1" fontId="8" fillId="0" borderId="10" xfId="0" applyNumberFormat="1" applyFont="1" applyFill="1" applyBorder="1" applyAlignment="1">
      <alignment horizontal="center"/>
    </xf>
    <xf numFmtId="0" fontId="8" fillId="57" borderId="10" xfId="0" applyFont="1" applyFill="1" applyBorder="1"/>
    <xf numFmtId="0" fontId="8" fillId="0" borderId="10" xfId="0" applyFont="1" applyFill="1" applyBorder="1" applyAlignment="1">
      <alignment horizontal="right" readingOrder="2"/>
    </xf>
    <xf numFmtId="0" fontId="8" fillId="0" borderId="10" xfId="0" applyFont="1" applyFill="1" applyBorder="1" applyAlignment="1">
      <alignment horizontal="right"/>
    </xf>
    <xf numFmtId="3" fontId="8" fillId="0" borderId="10" xfId="0" applyNumberFormat="1" applyFont="1" applyFill="1" applyBorder="1"/>
    <xf numFmtId="0" fontId="62" fillId="49" borderId="32" xfId="240" applyFont="1" applyAlignment="1">
      <alignment vertical="center" wrapText="1" readingOrder="2"/>
    </xf>
    <xf numFmtId="0" fontId="62" fillId="58" borderId="10" xfId="0" applyFont="1" applyFill="1" applyBorder="1" applyAlignment="1">
      <alignment vertical="center" wrapText="1" readingOrder="2"/>
    </xf>
    <xf numFmtId="0" fontId="8" fillId="0" borderId="10" xfId="0" applyFont="1" applyBorder="1" applyAlignment="1">
      <alignment horizontal="right" vertical="center" wrapText="1" readingOrder="2"/>
    </xf>
    <xf numFmtId="0" fontId="11" fillId="0" borderId="14" xfId="0" applyFont="1" applyFill="1" applyBorder="1"/>
    <xf numFmtId="168" fontId="11" fillId="0" borderId="14" xfId="130" applyNumberFormat="1" applyFont="1" applyFill="1" applyBorder="1" applyAlignment="1"/>
    <xf numFmtId="0" fontId="8" fillId="0" borderId="10" xfId="0" applyFont="1" applyBorder="1" applyAlignment="1">
      <alignment wrapText="1"/>
    </xf>
    <xf numFmtId="0" fontId="8" fillId="0" borderId="18" xfId="0" applyFont="1" applyBorder="1"/>
    <xf numFmtId="0" fontId="11" fillId="0" borderId="10" xfId="0" applyFont="1" applyBorder="1"/>
    <xf numFmtId="165" fontId="8" fillId="0" borderId="10" xfId="130" applyNumberFormat="1" applyFont="1" applyFill="1" applyBorder="1" applyAlignment="1">
      <alignment horizontal="center" readingOrder="2"/>
    </xf>
    <xf numFmtId="0" fontId="8" fillId="0" borderId="0" xfId="0" applyFont="1" applyBorder="1"/>
    <xf numFmtId="165" fontId="8" fillId="0" borderId="10" xfId="130" applyNumberFormat="1" applyFont="1" applyFill="1" applyBorder="1" applyAlignment="1">
      <alignment horizontal="right" readingOrder="2"/>
    </xf>
    <xf numFmtId="0" fontId="8" fillId="0" borderId="10" xfId="0" applyFont="1" applyBorder="1" applyAlignment="1">
      <alignment horizontal="right"/>
    </xf>
    <xf numFmtId="168" fontId="8" fillId="56" borderId="10" xfId="0" applyNumberFormat="1" applyFont="1" applyFill="1" applyBorder="1"/>
    <xf numFmtId="43" fontId="3" fillId="0" borderId="0" xfId="0" applyNumberFormat="1" applyFont="1" applyBorder="1"/>
    <xf numFmtId="166" fontId="0" fillId="0" borderId="0" xfId="0" applyNumberFormat="1" applyFill="1" applyBorder="1"/>
    <xf numFmtId="43" fontId="3" fillId="0" borderId="0" xfId="0" applyNumberFormat="1" applyFont="1" applyFill="1" applyBorder="1"/>
    <xf numFmtId="0" fontId="8" fillId="0" borderId="0" xfId="0" applyFont="1" applyFill="1" applyBorder="1"/>
    <xf numFmtId="165" fontId="8" fillId="0" borderId="0" xfId="0" applyNumberFormat="1" applyFont="1" applyFill="1" applyBorder="1" applyAlignment="1">
      <alignment horizontal="center"/>
    </xf>
    <xf numFmtId="0" fontId="42" fillId="0" borderId="0" xfId="175" applyAlignment="1">
      <alignment horizontal="right"/>
    </xf>
    <xf numFmtId="164" fontId="9" fillId="0" borderId="0" xfId="0" applyNumberFormat="1" applyFont="1" applyBorder="1" applyAlignment="1">
      <alignment horizontal="center" vertical="center" wrapText="1"/>
    </xf>
    <xf numFmtId="168" fontId="8" fillId="0" borderId="0" xfId="0" applyNumberFormat="1" applyFont="1" applyFill="1" applyBorder="1"/>
    <xf numFmtId="168" fontId="8" fillId="0" borderId="10" xfId="0" applyNumberFormat="1" applyFont="1" applyFill="1" applyBorder="1" applyAlignment="1">
      <alignment horizontal="center"/>
    </xf>
    <xf numFmtId="0" fontId="4" fillId="0" borderId="0" xfId="0" applyFont="1" applyFill="1" applyAlignment="1">
      <alignment vertical="center"/>
    </xf>
    <xf numFmtId="0" fontId="11" fillId="59" borderId="10" xfId="0" applyFont="1" applyFill="1" applyBorder="1" applyAlignment="1">
      <alignment horizontal="center" readingOrder="2"/>
    </xf>
    <xf numFmtId="0" fontId="8" fillId="0" borderId="10" xfId="0" applyFont="1" applyFill="1" applyBorder="1" applyAlignment="1">
      <alignment horizontal="right" vertical="center" wrapText="1" readingOrder="2"/>
    </xf>
    <xf numFmtId="0" fontId="64" fillId="0" borderId="0" xfId="0" applyFont="1" applyBorder="1"/>
    <xf numFmtId="0" fontId="8" fillId="0" borderId="21" xfId="0" applyFont="1" applyFill="1" applyBorder="1"/>
    <xf numFmtId="0" fontId="14" fillId="0" borderId="10" xfId="0" applyFont="1" applyBorder="1" applyAlignment="1">
      <alignment horizontal="center" vertical="center" wrapText="1"/>
    </xf>
    <xf numFmtId="168" fontId="11" fillId="0" borderId="10" xfId="0" applyNumberFormat="1" applyFont="1" applyBorder="1" applyAlignment="1">
      <alignment horizontal="center"/>
    </xf>
    <xf numFmtId="0" fontId="14" fillId="0" borderId="10" xfId="0" applyFont="1" applyBorder="1" applyAlignment="1">
      <alignment horizontal="center"/>
    </xf>
    <xf numFmtId="0" fontId="14" fillId="59" borderId="22" xfId="0" applyFont="1" applyFill="1" applyBorder="1" applyAlignment="1">
      <alignment readingOrder="2"/>
    </xf>
    <xf numFmtId="0" fontId="5" fillId="0" borderId="23" xfId="0" applyFont="1" applyBorder="1"/>
    <xf numFmtId="3" fontId="14" fillId="0" borderId="10" xfId="0" applyNumberFormat="1" applyFont="1" applyBorder="1" applyAlignment="1">
      <alignment horizontal="center" vertical="center" wrapText="1"/>
    </xf>
    <xf numFmtId="0" fontId="14" fillId="24" borderId="17" xfId="0" applyFont="1" applyFill="1" applyBorder="1" applyAlignment="1">
      <alignment horizontal="center"/>
    </xf>
    <xf numFmtId="0" fontId="11" fillId="0" borderId="20" xfId="0" applyFont="1" applyFill="1" applyBorder="1"/>
    <xf numFmtId="164" fontId="14" fillId="0" borderId="10" xfId="0" applyNumberFormat="1" applyFont="1" applyBorder="1" applyAlignment="1">
      <alignment horizontal="center" vertical="center" wrapText="1"/>
    </xf>
    <xf numFmtId="0" fontId="8" fillId="0" borderId="11" xfId="0" applyFont="1" applyBorder="1"/>
    <xf numFmtId="166" fontId="0" fillId="0" borderId="0" xfId="0" applyNumberFormat="1" applyBorder="1" applyAlignment="1">
      <alignment horizontal="center"/>
    </xf>
    <xf numFmtId="0" fontId="7" fillId="0" borderId="0" xfId="0" applyFont="1" applyBorder="1" applyAlignment="1">
      <alignment horizontal="center"/>
    </xf>
    <xf numFmtId="0" fontId="65" fillId="0" borderId="0" xfId="0" applyFont="1" applyBorder="1"/>
    <xf numFmtId="0" fontId="65" fillId="0" borderId="0" xfId="0" applyFont="1" applyFill="1"/>
    <xf numFmtId="168" fontId="65" fillId="0" borderId="0" xfId="0" applyNumberFormat="1" applyFont="1" applyFill="1"/>
    <xf numFmtId="0" fontId="65" fillId="0" borderId="0" xfId="0" applyFont="1" applyFill="1" applyBorder="1"/>
    <xf numFmtId="0" fontId="66" fillId="0" borderId="0" xfId="0" applyFont="1" applyAlignment="1">
      <alignment horizontal="right"/>
    </xf>
    <xf numFmtId="0" fontId="11" fillId="0" borderId="0" xfId="0" applyFont="1" applyAlignment="1">
      <alignment horizontal="right"/>
    </xf>
    <xf numFmtId="0" fontId="8" fillId="0" borderId="10" xfId="0" applyFont="1" applyBorder="1" applyAlignment="1">
      <alignment wrapText="1" readingOrder="2"/>
    </xf>
    <xf numFmtId="0" fontId="0" fillId="0" borderId="0" xfId="0" applyFill="1" applyAlignment="1">
      <alignment readingOrder="2"/>
    </xf>
    <xf numFmtId="167" fontId="64" fillId="0" borderId="0" xfId="0" applyNumberFormat="1" applyFont="1" applyBorder="1"/>
    <xf numFmtId="165" fontId="12" fillId="0" borderId="0" xfId="130" applyNumberFormat="1" applyFont="1" applyBorder="1"/>
    <xf numFmtId="0" fontId="62" fillId="0" borderId="17" xfId="0" applyFont="1" applyFill="1" applyBorder="1" applyAlignment="1">
      <alignment horizontal="right" vertical="center" wrapText="1" readingOrder="2"/>
    </xf>
    <xf numFmtId="49" fontId="8" fillId="0" borderId="10" xfId="239" applyNumberFormat="1" applyFont="1" applyFill="1" applyBorder="1" applyAlignment="1">
      <alignment horizontal="center"/>
    </xf>
    <xf numFmtId="0" fontId="8" fillId="56" borderId="10" xfId="0" applyFont="1" applyFill="1" applyBorder="1" applyAlignment="1">
      <alignment horizontal="right" vertical="center" wrapText="1" readingOrder="2"/>
    </xf>
    <xf numFmtId="0" fontId="8" fillId="56" borderId="10" xfId="0" applyFont="1" applyFill="1" applyBorder="1" applyAlignment="1">
      <alignment horizontal="center"/>
    </xf>
    <xf numFmtId="0" fontId="8" fillId="56" borderId="10" xfId="0" applyFont="1" applyFill="1" applyBorder="1"/>
    <xf numFmtId="0" fontId="67" fillId="0" borderId="10" xfId="282" applyFont="1" applyFill="1" applyBorder="1" applyAlignment="1">
      <alignment horizontal="right"/>
    </xf>
    <xf numFmtId="0" fontId="8" fillId="0" borderId="0" xfId="0" applyFont="1" applyFill="1" applyBorder="1" applyAlignment="1">
      <alignment horizontal="right" readingOrder="2"/>
    </xf>
    <xf numFmtId="0" fontId="62" fillId="0" borderId="10" xfId="0" applyFont="1" applyFill="1" applyBorder="1" applyAlignment="1">
      <alignment horizontal="right" vertical="center" wrapText="1" readingOrder="2"/>
    </xf>
    <xf numFmtId="168" fontId="3" fillId="0" borderId="0" xfId="0" applyNumberFormat="1" applyFont="1" applyFill="1" applyBorder="1"/>
    <xf numFmtId="0" fontId="60" fillId="0" borderId="10" xfId="0" applyFont="1" applyFill="1" applyBorder="1" applyAlignment="1">
      <alignment horizontal="center" vertical="center" readingOrder="1"/>
    </xf>
    <xf numFmtId="0" fontId="42" fillId="56" borderId="10" xfId="175" applyFill="1" applyBorder="1"/>
    <xf numFmtId="0" fontId="9" fillId="59" borderId="22" xfId="0" applyFont="1" applyFill="1" applyBorder="1" applyAlignment="1">
      <alignment horizontal="right" readingOrder="2"/>
    </xf>
    <xf numFmtId="168" fontId="67" fillId="0" borderId="0" xfId="282" applyNumberFormat="1" applyFont="1" applyFill="1" applyBorder="1" applyAlignment="1">
      <alignment horizontal="right"/>
    </xf>
    <xf numFmtId="0" fontId="8" fillId="0" borderId="10" xfId="0" applyFont="1" applyFill="1" applyBorder="1" applyAlignment="1"/>
    <xf numFmtId="0" fontId="8" fillId="56" borderId="10" xfId="0" applyFont="1" applyFill="1" applyBorder="1" applyAlignment="1">
      <alignment horizontal="right"/>
    </xf>
    <xf numFmtId="165" fontId="8" fillId="56" borderId="10" xfId="130" applyNumberFormat="1" applyFont="1" applyFill="1" applyBorder="1" applyAlignment="1">
      <alignment horizontal="center" readingOrder="2"/>
    </xf>
    <xf numFmtId="168" fontId="8" fillId="0" borderId="17" xfId="0" applyNumberFormat="1" applyFont="1" applyBorder="1" applyAlignment="1">
      <alignment horizontal="center"/>
    </xf>
    <xf numFmtId="0" fontId="14" fillId="24" borderId="10" xfId="0" applyFont="1" applyFill="1" applyBorder="1" applyAlignment="1">
      <alignment horizontal="center"/>
    </xf>
    <xf numFmtId="0" fontId="3" fillId="0" borderId="11" xfId="0" applyFont="1" applyFill="1" applyBorder="1"/>
    <xf numFmtId="0" fontId="12" fillId="0" borderId="15" xfId="0" applyFont="1" applyFill="1" applyBorder="1" applyAlignment="1">
      <alignment horizontal="center" vertical="center" wrapText="1"/>
    </xf>
    <xf numFmtId="0" fontId="0" fillId="0" borderId="10" xfId="0" applyFill="1" applyBorder="1" applyAlignment="1">
      <alignment horizontal="center"/>
    </xf>
    <xf numFmtId="0" fontId="11" fillId="0" borderId="0" xfId="0" applyFont="1" applyAlignment="1">
      <alignment horizontal="right" readingOrder="2"/>
    </xf>
    <xf numFmtId="0" fontId="3" fillId="60" borderId="10" xfId="0" applyFont="1" applyFill="1" applyBorder="1"/>
    <xf numFmtId="0" fontId="60" fillId="60" borderId="10" xfId="0" applyFont="1" applyFill="1" applyBorder="1" applyAlignment="1">
      <alignment horizontal="center" vertical="center" readingOrder="1"/>
    </xf>
    <xf numFmtId="0" fontId="0" fillId="60" borderId="10" xfId="0" applyFill="1" applyBorder="1" applyAlignment="1">
      <alignment horizontal="center"/>
    </xf>
    <xf numFmtId="168" fontId="3" fillId="60" borderId="10" xfId="130" applyNumberFormat="1" applyFill="1" applyBorder="1" applyAlignment="1">
      <alignment horizontal="center"/>
    </xf>
    <xf numFmtId="0" fontId="18" fillId="60" borderId="26" xfId="0" applyFont="1" applyFill="1" applyBorder="1" applyAlignment="1">
      <alignment horizontal="center" vertical="top" wrapText="1"/>
    </xf>
    <xf numFmtId="0" fontId="18" fillId="60" borderId="10" xfId="0" applyFont="1" applyFill="1" applyBorder="1" applyAlignment="1">
      <alignment horizontal="center"/>
    </xf>
    <xf numFmtId="0" fontId="18" fillId="60" borderId="15" xfId="0" applyFont="1" applyFill="1" applyBorder="1" applyAlignment="1">
      <alignment horizontal="center" vertical="center" wrapText="1"/>
    </xf>
    <xf numFmtId="0" fontId="18" fillId="60" borderId="15" xfId="0" applyFont="1" applyFill="1" applyBorder="1" applyAlignment="1">
      <alignment horizontal="center" vertical="center"/>
    </xf>
    <xf numFmtId="0" fontId="40" fillId="60" borderId="10" xfId="0" applyFont="1" applyFill="1" applyBorder="1" applyAlignment="1">
      <alignment horizontal="center" vertical="center"/>
    </xf>
    <xf numFmtId="0" fontId="11" fillId="0" borderId="28" xfId="0" applyFont="1" applyBorder="1"/>
    <xf numFmtId="168" fontId="11" fillId="0" borderId="0" xfId="0" applyNumberFormat="1" applyFont="1" applyBorder="1" applyAlignment="1">
      <alignment horizontal="center"/>
    </xf>
    <xf numFmtId="0" fontId="12" fillId="0" borderId="0" xfId="0" applyFont="1" applyAlignment="1">
      <alignment horizontal="justify" vertical="center" readingOrder="2"/>
    </xf>
    <xf numFmtId="0" fontId="11" fillId="0" borderId="10" xfId="0" applyFont="1" applyFill="1" applyBorder="1" applyAlignment="1">
      <alignment horizontal="center" readingOrder="2"/>
    </xf>
    <xf numFmtId="0" fontId="8" fillId="60" borderId="10" xfId="0" applyFont="1" applyFill="1" applyBorder="1"/>
    <xf numFmtId="0" fontId="9" fillId="60" borderId="22" xfId="0" applyFont="1" applyFill="1" applyBorder="1" applyAlignment="1">
      <alignment horizontal="right" readingOrder="2"/>
    </xf>
    <xf numFmtId="0" fontId="42" fillId="60" borderId="10" xfId="175" applyFill="1" applyBorder="1"/>
    <xf numFmtId="168" fontId="8" fillId="60" borderId="10" xfId="0" applyNumberFormat="1" applyFont="1" applyFill="1" applyBorder="1" applyAlignment="1">
      <alignment horizontal="center"/>
    </xf>
    <xf numFmtId="168" fontId="11" fillId="60" borderId="10" xfId="0" applyNumberFormat="1" applyFont="1" applyFill="1" applyBorder="1"/>
    <xf numFmtId="0" fontId="14" fillId="0" borderId="22" xfId="0" applyFont="1" applyFill="1" applyBorder="1" applyAlignment="1">
      <alignment readingOrder="2"/>
    </xf>
    <xf numFmtId="43" fontId="0" fillId="0" borderId="0" xfId="0" applyNumberFormat="1" applyFill="1" applyBorder="1"/>
    <xf numFmtId="0" fontId="12" fillId="0" borderId="0" xfId="0" applyFont="1" applyBorder="1"/>
    <xf numFmtId="168" fontId="8" fillId="0" borderId="31" xfId="0" applyNumberFormat="1" applyFont="1" applyBorder="1" applyAlignment="1">
      <alignment horizontal="center"/>
    </xf>
    <xf numFmtId="0" fontId="41" fillId="0" borderId="0" xfId="0" applyFont="1" applyAlignment="1">
      <alignment horizontal="right" vertical="center" readingOrder="2"/>
    </xf>
    <xf numFmtId="0" fontId="8" fillId="0" borderId="0" xfId="0" applyFont="1" applyFill="1" applyAlignment="1">
      <alignment horizontal="right" readingOrder="2"/>
    </xf>
    <xf numFmtId="0" fontId="69" fillId="0" borderId="0" xfId="0" applyFont="1" applyAlignment="1">
      <alignment horizontal="right" vertical="center" readingOrder="2"/>
    </xf>
    <xf numFmtId="0" fontId="8" fillId="0" borderId="0" xfId="0" applyFont="1" applyFill="1" applyBorder="1" applyAlignment="1">
      <alignment horizontal="right"/>
    </xf>
    <xf numFmtId="165" fontId="8" fillId="0" borderId="0" xfId="0" applyNumberFormat="1" applyFont="1" applyFill="1" applyBorder="1"/>
    <xf numFmtId="0" fontId="11" fillId="0" borderId="17" xfId="0" applyFont="1" applyFill="1" applyBorder="1" applyAlignment="1">
      <alignment horizontal="center" vertical="top" wrapText="1"/>
    </xf>
    <xf numFmtId="0" fontId="8" fillId="0" borderId="17" xfId="0" applyFont="1" applyBorder="1" applyAlignment="1">
      <alignment horizontal="center"/>
    </xf>
    <xf numFmtId="0" fontId="8" fillId="0" borderId="17" xfId="0" applyFont="1" applyFill="1" applyBorder="1" applyAlignment="1">
      <alignment horizontal="center"/>
    </xf>
    <xf numFmtId="0" fontId="13" fillId="24" borderId="17" xfId="0" applyFont="1" applyFill="1" applyBorder="1" applyAlignment="1">
      <alignment horizontal="center"/>
    </xf>
    <xf numFmtId="0" fontId="70" fillId="0" borderId="0" xfId="0" applyFont="1"/>
    <xf numFmtId="0" fontId="7" fillId="0" borderId="10" xfId="0" applyFont="1" applyBorder="1"/>
    <xf numFmtId="0" fontId="13" fillId="0" borderId="11" xfId="0" applyFont="1" applyFill="1" applyBorder="1" applyAlignment="1"/>
    <xf numFmtId="0" fontId="14" fillId="24" borderId="17" xfId="0" applyFont="1" applyFill="1" applyBorder="1" applyAlignment="1">
      <alignment horizontal="center" vertical="center"/>
    </xf>
    <xf numFmtId="0" fontId="60" fillId="0" borderId="10" xfId="0" quotePrefix="1" applyFont="1" applyFill="1" applyBorder="1" applyAlignment="1">
      <alignment horizontal="center" vertical="center" readingOrder="1"/>
    </xf>
    <xf numFmtId="168" fontId="8" fillId="0" borderId="10" xfId="0" applyNumberFormat="1" applyFont="1" applyFill="1" applyBorder="1"/>
    <xf numFmtId="0" fontId="18" fillId="60" borderId="20" xfId="0" applyFont="1" applyFill="1" applyBorder="1" applyAlignment="1">
      <alignment horizontal="center" vertical="center" wrapText="1"/>
    </xf>
    <xf numFmtId="0" fontId="18" fillId="60" borderId="19" xfId="0" applyFont="1" applyFill="1" applyBorder="1" applyAlignment="1">
      <alignment horizontal="center" vertical="center" wrapText="1"/>
    </xf>
    <xf numFmtId="0" fontId="13" fillId="0" borderId="22" xfId="0" applyFont="1" applyFill="1" applyBorder="1" applyAlignment="1">
      <alignment horizontal="center"/>
    </xf>
    <xf numFmtId="0" fontId="14" fillId="61" borderId="20" xfId="0" applyFont="1" applyFill="1" applyBorder="1" applyAlignment="1">
      <alignment horizontal="center"/>
    </xf>
    <xf numFmtId="0" fontId="14" fillId="61" borderId="29" xfId="0" applyFont="1" applyFill="1" applyBorder="1" applyAlignment="1">
      <alignment horizontal="center"/>
    </xf>
    <xf numFmtId="0" fontId="11" fillId="0" borderId="10" xfId="0" applyFont="1" applyFill="1" applyBorder="1" applyAlignment="1">
      <alignment wrapText="1" readingOrder="2"/>
    </xf>
    <xf numFmtId="0" fontId="60" fillId="0" borderId="0" xfId="0" applyFont="1" applyFill="1" applyBorder="1" applyAlignment="1">
      <alignment horizontal="center" vertical="center" readingOrder="1"/>
    </xf>
    <xf numFmtId="168" fontId="3" fillId="0" borderId="20" xfId="130" applyNumberFormat="1" applyFill="1" applyBorder="1" applyAlignment="1">
      <alignment horizontal="center"/>
    </xf>
    <xf numFmtId="168" fontId="3" fillId="0" borderId="11" xfId="130" applyNumberFormat="1" applyFill="1" applyBorder="1" applyAlignment="1">
      <alignment horizontal="center"/>
    </xf>
    <xf numFmtId="168" fontId="3" fillId="0" borderId="24" xfId="130" applyNumberFormat="1" applyFill="1" applyBorder="1" applyAlignment="1">
      <alignment horizontal="center"/>
    </xf>
    <xf numFmtId="0" fontId="3" fillId="0" borderId="0" xfId="0" applyFont="1" applyAlignment="1"/>
    <xf numFmtId="170" fontId="0" fillId="0" borderId="0" xfId="0" applyNumberFormat="1" applyFill="1"/>
    <xf numFmtId="0" fontId="9" fillId="0" borderId="10" xfId="0" applyFont="1" applyBorder="1" applyAlignment="1">
      <alignment horizontal="center" readingOrder="2"/>
    </xf>
    <xf numFmtId="0" fontId="62" fillId="60" borderId="10" xfId="0" applyFont="1" applyFill="1" applyBorder="1" applyAlignment="1">
      <alignment horizontal="right" vertical="center" wrapText="1" readingOrder="2"/>
    </xf>
    <xf numFmtId="165" fontId="8" fillId="60" borderId="10" xfId="130" applyNumberFormat="1" applyFont="1" applyFill="1" applyBorder="1" applyAlignment="1">
      <alignment horizontal="right" readingOrder="2"/>
    </xf>
    <xf numFmtId="165" fontId="8" fillId="60" borderId="11" xfId="130" applyNumberFormat="1" applyFont="1" applyFill="1" applyBorder="1" applyAlignment="1">
      <alignment horizontal="right" readingOrder="2"/>
    </xf>
    <xf numFmtId="168" fontId="8" fillId="60" borderId="10" xfId="0" applyNumberFormat="1" applyFont="1" applyFill="1" applyBorder="1"/>
    <xf numFmtId="0" fontId="72" fillId="0" borderId="0" xfId="0" applyFont="1" applyAlignment="1">
      <alignment horizontal="right" vertical="center" readingOrder="2"/>
    </xf>
    <xf numFmtId="0" fontId="73" fillId="0" borderId="0" xfId="0" applyFont="1" applyAlignment="1">
      <alignment horizontal="justify" vertical="center" readingOrder="2"/>
    </xf>
    <xf numFmtId="168" fontId="12" fillId="0" borderId="10" xfId="0" applyNumberFormat="1" applyFont="1" applyBorder="1" applyAlignment="1" applyProtection="1">
      <alignment horizontal="center"/>
      <protection locked="0"/>
    </xf>
    <xf numFmtId="168" fontId="12" fillId="0" borderId="27" xfId="0" applyNumberFormat="1" applyFont="1" applyFill="1" applyBorder="1" applyAlignment="1" applyProtection="1">
      <alignment horizontal="center"/>
      <protection locked="0"/>
    </xf>
    <xf numFmtId="168" fontId="12" fillId="0" borderId="23" xfId="0" applyNumberFormat="1" applyFont="1" applyBorder="1" applyAlignment="1" applyProtection="1">
      <alignment horizontal="center"/>
      <protection locked="0"/>
    </xf>
    <xf numFmtId="168" fontId="12" fillId="0" borderId="10" xfId="0" applyNumberFormat="1" applyFont="1" applyFill="1" applyBorder="1" applyAlignment="1" applyProtection="1">
      <alignment horizontal="center"/>
      <protection locked="0"/>
    </xf>
    <xf numFmtId="0" fontId="8" fillId="0" borderId="10" xfId="0" applyFont="1" applyFill="1" applyBorder="1" applyProtection="1">
      <protection locked="0"/>
    </xf>
    <xf numFmtId="169" fontId="8" fillId="0" borderId="10" xfId="0" applyNumberFormat="1" applyFont="1" applyFill="1" applyBorder="1" applyProtection="1">
      <protection locked="0"/>
    </xf>
    <xf numFmtId="169" fontId="8" fillId="56" borderId="10" xfId="0" applyNumberFormat="1" applyFont="1" applyFill="1" applyBorder="1" applyProtection="1">
      <protection locked="0"/>
    </xf>
    <xf numFmtId="169" fontId="8" fillId="0" borderId="10" xfId="162" applyNumberFormat="1" applyFont="1" applyFill="1" applyBorder="1" applyProtection="1">
      <protection locked="0"/>
    </xf>
    <xf numFmtId="169" fontId="8" fillId="56" borderId="10" xfId="0" applyNumberFormat="1" applyFont="1" applyFill="1" applyBorder="1" applyAlignment="1" applyProtection="1">
      <alignment horizontal="center"/>
      <protection locked="0"/>
    </xf>
    <xf numFmtId="168" fontId="8" fillId="0" borderId="10" xfId="0" applyNumberFormat="1" applyFont="1" applyFill="1" applyBorder="1" applyAlignment="1" applyProtection="1">
      <alignment horizontal="center"/>
      <protection locked="0"/>
    </xf>
    <xf numFmtId="0" fontId="8" fillId="56" borderId="10" xfId="0" applyFont="1" applyFill="1" applyBorder="1" applyProtection="1">
      <protection locked="0"/>
    </xf>
    <xf numFmtId="0" fontId="18" fillId="0" borderId="15" xfId="0" applyFont="1" applyFill="1" applyBorder="1" applyAlignment="1" applyProtection="1">
      <alignment horizontal="center" vertical="center"/>
      <protection locked="0"/>
    </xf>
    <xf numFmtId="0" fontId="0" fillId="0" borderId="0" xfId="0" applyFill="1" applyBorder="1" applyProtection="1">
      <protection locked="0"/>
    </xf>
    <xf numFmtId="0" fontId="0" fillId="0" borderId="0" xfId="0" applyProtection="1">
      <protection locked="0"/>
    </xf>
    <xf numFmtId="0" fontId="18" fillId="60" borderId="10"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wrapText="1"/>
      <protection locked="0"/>
    </xf>
    <xf numFmtId="0" fontId="5" fillId="0" borderId="12" xfId="0" applyFont="1" applyFill="1" applyBorder="1" applyProtection="1">
      <protection locked="0"/>
    </xf>
    <xf numFmtId="0" fontId="5" fillId="60" borderId="10" xfId="0" applyFont="1" applyFill="1" applyBorder="1" applyProtection="1">
      <protection locked="0"/>
    </xf>
    <xf numFmtId="171" fontId="3" fillId="0" borderId="10" xfId="130" applyNumberFormat="1" applyFill="1" applyBorder="1" applyAlignment="1" applyProtection="1">
      <alignment horizontal="center"/>
      <protection locked="0"/>
    </xf>
    <xf numFmtId="171" fontId="18" fillId="0" borderId="10" xfId="0" applyNumberFormat="1" applyFont="1" applyFill="1" applyBorder="1" applyAlignment="1" applyProtection="1">
      <alignment horizontal="center" vertical="center"/>
      <protection locked="0"/>
    </xf>
    <xf numFmtId="171" fontId="3" fillId="60" borderId="10" xfId="130" applyNumberFormat="1" applyFill="1" applyBorder="1" applyAlignment="1" applyProtection="1">
      <alignment horizontal="center"/>
      <protection locked="0"/>
    </xf>
    <xf numFmtId="168" fontId="8" fillId="0" borderId="10" xfId="0" applyNumberFormat="1" applyFont="1" applyFill="1" applyBorder="1" applyProtection="1">
      <protection locked="0"/>
    </xf>
    <xf numFmtId="168" fontId="8" fillId="0" borderId="11" xfId="0" applyNumberFormat="1" applyFont="1" applyFill="1" applyBorder="1" applyProtection="1">
      <protection locked="0"/>
    </xf>
    <xf numFmtId="167" fontId="8" fillId="0" borderId="11" xfId="0" applyNumberFormat="1" applyFont="1" applyFill="1" applyBorder="1" applyProtection="1">
      <protection locked="0"/>
    </xf>
    <xf numFmtId="168" fontId="11" fillId="0" borderId="10" xfId="0" applyNumberFormat="1" applyFont="1" applyFill="1" applyBorder="1"/>
    <xf numFmtId="0" fontId="14" fillId="0" borderId="17" xfId="0" applyFont="1" applyFill="1" applyBorder="1" applyAlignment="1" applyProtection="1">
      <alignment readingOrder="2"/>
      <protection locked="0"/>
    </xf>
    <xf numFmtId="0" fontId="14" fillId="59" borderId="17" xfId="0" applyFont="1" applyFill="1" applyBorder="1" applyAlignment="1" applyProtection="1">
      <alignment readingOrder="2"/>
      <protection locked="0"/>
    </xf>
    <xf numFmtId="168" fontId="67" fillId="0" borderId="10" xfId="282" applyNumberFormat="1" applyFont="1" applyFill="1" applyBorder="1" applyAlignment="1" applyProtection="1">
      <alignment horizontal="center"/>
      <protection locked="0"/>
    </xf>
    <xf numFmtId="168" fontId="8" fillId="56" borderId="10" xfId="0" applyNumberFormat="1" applyFont="1" applyFill="1" applyBorder="1" applyAlignment="1" applyProtection="1">
      <alignment horizontal="center"/>
      <protection locked="0"/>
    </xf>
    <xf numFmtId="0" fontId="11" fillId="0" borderId="10" xfId="0" applyFont="1" applyFill="1" applyBorder="1" applyAlignment="1" applyProtection="1">
      <alignment horizontal="center" readingOrder="2"/>
      <protection locked="0"/>
    </xf>
    <xf numFmtId="0" fontId="11" fillId="59" borderId="10" xfId="0" applyFont="1" applyFill="1" applyBorder="1" applyAlignment="1" applyProtection="1">
      <alignment horizontal="center" readingOrder="2"/>
      <protection locked="0"/>
    </xf>
    <xf numFmtId="168" fontId="8" fillId="56" borderId="10" xfId="0" applyNumberFormat="1" applyFont="1" applyFill="1" applyBorder="1" applyProtection="1">
      <protection locked="0"/>
    </xf>
    <xf numFmtId="165" fontId="8" fillId="0" borderId="11" xfId="130" applyNumberFormat="1" applyFont="1" applyFill="1" applyBorder="1" applyAlignment="1" applyProtection="1">
      <alignment horizontal="right" readingOrder="2"/>
      <protection locked="0"/>
    </xf>
    <xf numFmtId="0" fontId="62" fillId="0" borderId="10" xfId="0" applyFont="1" applyBorder="1" applyAlignment="1" applyProtection="1">
      <alignment horizontal="right" vertical="center" wrapText="1" readingOrder="2"/>
      <protection locked="0"/>
    </xf>
    <xf numFmtId="1" fontId="11" fillId="0" borderId="10" xfId="0" applyNumberFormat="1" applyFont="1" applyFill="1" applyBorder="1" applyAlignment="1" applyProtection="1">
      <alignment horizontal="center" readingOrder="2"/>
      <protection locked="0"/>
    </xf>
    <xf numFmtId="1" fontId="11" fillId="59" borderId="10" xfId="0" applyNumberFormat="1" applyFont="1" applyFill="1" applyBorder="1" applyAlignment="1" applyProtection="1">
      <alignment horizontal="center" readingOrder="2"/>
      <protection locked="0"/>
    </xf>
    <xf numFmtId="1" fontId="8" fillId="0" borderId="10" xfId="0" applyNumberFormat="1" applyFont="1" applyFill="1" applyBorder="1" applyProtection="1">
      <protection locked="0"/>
    </xf>
    <xf numFmtId="169" fontId="8" fillId="0" borderId="10" xfId="0" applyNumberFormat="1" applyFont="1" applyBorder="1" applyProtection="1">
      <protection locked="0"/>
    </xf>
    <xf numFmtId="0" fontId="8" fillId="0" borderId="10" xfId="0" applyFont="1" applyBorder="1" applyProtection="1">
      <protection locked="0"/>
    </xf>
    <xf numFmtId="0" fontId="14" fillId="61" borderId="11" xfId="0" applyFont="1" applyFill="1" applyBorder="1" applyAlignment="1">
      <alignment horizontal="center"/>
    </xf>
    <xf numFmtId="0" fontId="14" fillId="61" borderId="17" xfId="0" applyFont="1" applyFill="1" applyBorder="1" applyAlignment="1">
      <alignment horizontal="center"/>
    </xf>
    <xf numFmtId="0" fontId="14" fillId="61" borderId="11" xfId="0" applyFont="1" applyFill="1" applyBorder="1" applyAlignment="1">
      <alignment horizontal="center" wrapText="1"/>
    </xf>
    <xf numFmtId="0" fontId="14" fillId="61" borderId="17" xfId="0" applyFont="1" applyFill="1" applyBorder="1" applyAlignment="1">
      <alignment horizontal="center" wrapText="1"/>
    </xf>
    <xf numFmtId="0" fontId="14" fillId="61" borderId="10" xfId="0" applyFont="1" applyFill="1" applyBorder="1" applyAlignment="1">
      <alignment horizontal="center"/>
    </xf>
    <xf numFmtId="0" fontId="11" fillId="61" borderId="10" xfId="0" applyFont="1" applyFill="1" applyBorder="1" applyAlignment="1">
      <alignment horizontal="center"/>
    </xf>
    <xf numFmtId="0" fontId="13" fillId="0" borderId="11" xfId="0" applyFont="1" applyFill="1" applyBorder="1" applyAlignment="1">
      <alignment horizontal="center"/>
    </xf>
    <xf numFmtId="0" fontId="13" fillId="0" borderId="17" xfId="0" applyFont="1" applyFill="1" applyBorder="1" applyAlignment="1">
      <alignment horizontal="center"/>
    </xf>
    <xf numFmtId="0" fontId="13" fillId="0" borderId="22" xfId="0" applyFont="1" applyFill="1" applyBorder="1" applyAlignment="1">
      <alignment horizontal="center"/>
    </xf>
    <xf numFmtId="0" fontId="68" fillId="0" borderId="0" xfId="200" applyFont="1" applyBorder="1" applyAlignment="1">
      <alignment horizontal="center" vertical="center" wrapText="1"/>
    </xf>
    <xf numFmtId="166" fontId="0" fillId="0" borderId="0" xfId="0" applyNumberFormat="1" applyBorder="1" applyAlignment="1">
      <alignment horizontal="center" vertical="center" wrapText="1"/>
    </xf>
    <xf numFmtId="0" fontId="14" fillId="61" borderId="22" xfId="0" applyFont="1" applyFill="1" applyBorder="1" applyAlignment="1">
      <alignment horizontal="center"/>
    </xf>
    <xf numFmtId="0" fontId="15" fillId="61" borderId="30" xfId="0" applyFont="1" applyFill="1" applyBorder="1" applyAlignment="1">
      <alignment horizontal="center"/>
    </xf>
    <xf numFmtId="0" fontId="15" fillId="61" borderId="0" xfId="0" applyFont="1" applyFill="1" applyBorder="1" applyAlignment="1">
      <alignment horizontal="center"/>
    </xf>
    <xf numFmtId="0" fontId="14" fillId="61" borderId="20" xfId="0" applyFont="1" applyFill="1" applyBorder="1" applyAlignment="1">
      <alignment horizontal="center"/>
    </xf>
    <xf numFmtId="0" fontId="14" fillId="61" borderId="29" xfId="0" applyFont="1" applyFill="1" applyBorder="1" applyAlignment="1">
      <alignment horizontal="center"/>
    </xf>
    <xf numFmtId="0" fontId="14" fillId="59" borderId="25" xfId="0" applyFont="1" applyFill="1" applyBorder="1" applyAlignment="1">
      <alignment readingOrder="2"/>
    </xf>
    <xf numFmtId="0" fontId="0" fillId="0" borderId="0" xfId="0" applyAlignment="1"/>
    <xf numFmtId="0" fontId="0" fillId="0" borderId="29" xfId="0" applyBorder="1" applyAlignment="1"/>
    <xf numFmtId="0" fontId="8" fillId="0" borderId="23" xfId="0" applyFont="1" applyFill="1" applyBorder="1" applyAlignment="1">
      <alignment horizontal="center" vertical="center" wrapText="1" readingOrder="1"/>
    </xf>
    <xf numFmtId="0" fontId="8" fillId="0" borderId="15" xfId="0" applyFont="1" applyFill="1" applyBorder="1" applyAlignment="1">
      <alignment horizontal="center" vertical="center" wrapText="1" readingOrder="1"/>
    </xf>
    <xf numFmtId="0" fontId="8" fillId="0" borderId="23" xfId="0" applyFont="1" applyFill="1" applyBorder="1" applyAlignment="1">
      <alignment horizontal="center"/>
    </xf>
    <xf numFmtId="0" fontId="8" fillId="0" borderId="15" xfId="0" applyFont="1" applyFill="1" applyBorder="1" applyAlignment="1">
      <alignment horizontal="center"/>
    </xf>
    <xf numFmtId="0" fontId="15" fillId="61" borderId="11" xfId="0" applyFont="1" applyFill="1" applyBorder="1" applyAlignment="1">
      <alignment horizontal="center"/>
    </xf>
    <xf numFmtId="0" fontId="15" fillId="61" borderId="22" xfId="0" applyFont="1" applyFill="1" applyBorder="1" applyAlignment="1">
      <alignment horizontal="center"/>
    </xf>
    <xf numFmtId="0" fontId="9" fillId="61" borderId="11" xfId="0" applyFont="1" applyFill="1" applyBorder="1" applyAlignment="1">
      <alignment horizontal="center"/>
    </xf>
    <xf numFmtId="0" fontId="9" fillId="61" borderId="22" xfId="0" applyFont="1" applyFill="1" applyBorder="1" applyAlignment="1">
      <alignment horizontal="center"/>
    </xf>
    <xf numFmtId="0" fontId="8" fillId="61" borderId="20" xfId="0" applyFont="1" applyFill="1" applyBorder="1" applyAlignment="1">
      <alignment horizontal="center"/>
    </xf>
    <xf numFmtId="0" fontId="8" fillId="61" borderId="29" xfId="0" applyFont="1" applyFill="1" applyBorder="1" applyAlignment="1">
      <alignment horizontal="center"/>
    </xf>
    <xf numFmtId="0" fontId="13" fillId="61" borderId="24" xfId="0" applyFont="1" applyFill="1" applyBorder="1" applyAlignment="1">
      <alignment horizontal="center"/>
    </xf>
    <xf numFmtId="0" fontId="13" fillId="61" borderId="25" xfId="0" applyFont="1" applyFill="1" applyBorder="1" applyAlignment="1">
      <alignment horizontal="center"/>
    </xf>
    <xf numFmtId="0" fontId="4" fillId="0" borderId="0" xfId="0" applyFont="1" applyFill="1" applyBorder="1" applyAlignment="1">
      <alignment horizontal="center" vertical="center"/>
    </xf>
    <xf numFmtId="0" fontId="7" fillId="61" borderId="10" xfId="0" applyFont="1" applyFill="1" applyBorder="1" applyAlignment="1">
      <alignment horizontal="center"/>
    </xf>
    <xf numFmtId="0" fontId="15" fillId="61" borderId="10" xfId="0" applyFont="1" applyFill="1" applyBorder="1" applyAlignment="1">
      <alignment horizontal="center"/>
    </xf>
    <xf numFmtId="0" fontId="9" fillId="61" borderId="10" xfId="0" applyFont="1" applyFill="1" applyBorder="1" applyAlignment="1">
      <alignment horizontal="center"/>
    </xf>
  </cellXfs>
  <cellStyles count="398">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20% - הדגשה1" xfId="320" builtinId="30" customBuiltin="1"/>
    <cellStyle name="20% - הדגשה1 2" xfId="13"/>
    <cellStyle name="20% - הדגשה1 2 2" xfId="14"/>
    <cellStyle name="20% - הדגשה1 2 3" xfId="15"/>
    <cellStyle name="20% - הדגשה1 3" xfId="16"/>
    <cellStyle name="20% - הדגשה1 3 2" xfId="343"/>
    <cellStyle name="20% - הדגשה1 4" xfId="17"/>
    <cellStyle name="20% - הדגשה1 4 2" xfId="344"/>
    <cellStyle name="20% - הדגשה1 5" xfId="18"/>
    <cellStyle name="20% - הדגשה1 5 2" xfId="345"/>
    <cellStyle name="20% - הדגשה2" xfId="324" builtinId="34" customBuiltin="1"/>
    <cellStyle name="20% - הדגשה2 2" xfId="19"/>
    <cellStyle name="20% - הדגשה2 2 2" xfId="20"/>
    <cellStyle name="20% - הדגשה2 2 3" xfId="21"/>
    <cellStyle name="20% - הדגשה2 3" xfId="22"/>
    <cellStyle name="20% - הדגשה2 3 2" xfId="346"/>
    <cellStyle name="20% - הדגשה2 4" xfId="23"/>
    <cellStyle name="20% - הדגשה2 4 2" xfId="347"/>
    <cellStyle name="20% - הדגשה2 5" xfId="24"/>
    <cellStyle name="20% - הדגשה2 5 2" xfId="348"/>
    <cellStyle name="20% - הדגשה3" xfId="328" builtinId="38" customBuiltin="1"/>
    <cellStyle name="20% - הדגשה3 2" xfId="25"/>
    <cellStyle name="20% - הדגשה3 2 2" xfId="26"/>
    <cellStyle name="20% - הדגשה3 2 3" xfId="27"/>
    <cellStyle name="20% - הדגשה3 3" xfId="28"/>
    <cellStyle name="20% - הדגשה3 3 2" xfId="349"/>
    <cellStyle name="20% - הדגשה3 4" xfId="29"/>
    <cellStyle name="20% - הדגשה3 4 2" xfId="350"/>
    <cellStyle name="20% - הדגשה3 5" xfId="30"/>
    <cellStyle name="20% - הדגשה3 5 2" xfId="351"/>
    <cellStyle name="20% - הדגשה4" xfId="332" builtinId="42" customBuiltin="1"/>
    <cellStyle name="20% - הדגשה4 2" xfId="31"/>
    <cellStyle name="20% - הדגשה4 2 2" xfId="32"/>
    <cellStyle name="20% - הדגשה4 2 3" xfId="33"/>
    <cellStyle name="20% - הדגשה4 3" xfId="34"/>
    <cellStyle name="20% - הדגשה4 3 2" xfId="352"/>
    <cellStyle name="20% - הדגשה4 4" xfId="35"/>
    <cellStyle name="20% - הדגשה4 4 2" xfId="353"/>
    <cellStyle name="20% - הדגשה4 5" xfId="36"/>
    <cellStyle name="20% - הדגשה4 5 2" xfId="354"/>
    <cellStyle name="20% - הדגשה5" xfId="336" builtinId="46" customBuiltin="1"/>
    <cellStyle name="20% - הדגשה5 2" xfId="37"/>
    <cellStyle name="20% - הדגשה5 2 2" xfId="38"/>
    <cellStyle name="20% - הדגשה5 2 3" xfId="39"/>
    <cellStyle name="20% - הדגשה5 3" xfId="40"/>
    <cellStyle name="20% - הדגשה5 3 2" xfId="355"/>
    <cellStyle name="20% - הדגשה5 4" xfId="41"/>
    <cellStyle name="20% - הדגשה5 4 2" xfId="356"/>
    <cellStyle name="20% - הדגשה5 5" xfId="42"/>
    <cellStyle name="20% - הדגשה5 5 2" xfId="357"/>
    <cellStyle name="20% - הדגשה6" xfId="340" builtinId="50" customBuiltin="1"/>
    <cellStyle name="20% - הדגשה6 2" xfId="43"/>
    <cellStyle name="20% - הדגשה6 2 2" xfId="44"/>
    <cellStyle name="20% - הדגשה6 2 3" xfId="45"/>
    <cellStyle name="20% - הדגשה6 3" xfId="46"/>
    <cellStyle name="20% - הדגשה6 3 2" xfId="358"/>
    <cellStyle name="20% - הדגשה6 4" xfId="47"/>
    <cellStyle name="20% - הדגשה6 4 2" xfId="359"/>
    <cellStyle name="20% - הדגשה6 5" xfId="48"/>
    <cellStyle name="20% - הדגשה6 5 2" xfId="360"/>
    <cellStyle name="40% - Accent1 2" xfId="49"/>
    <cellStyle name="40% - Accent1 2 2" xfId="50"/>
    <cellStyle name="40% - Accent2 2" xfId="51"/>
    <cellStyle name="40% - Accent2 2 2" xfId="52"/>
    <cellStyle name="40% - Accent3 2" xfId="53"/>
    <cellStyle name="40% - Accent3 2 2" xfId="54"/>
    <cellStyle name="40% - Accent4 2" xfId="55"/>
    <cellStyle name="40% - Accent4 2 2" xfId="56"/>
    <cellStyle name="40% - Accent5 2" xfId="57"/>
    <cellStyle name="40% - Accent5 2 2" xfId="58"/>
    <cellStyle name="40% - Accent6 2" xfId="59"/>
    <cellStyle name="40% - Accent6 2 2" xfId="60"/>
    <cellStyle name="40% - הדגשה1" xfId="321" builtinId="31" customBuiltin="1"/>
    <cellStyle name="40% - הדגשה1 2" xfId="61"/>
    <cellStyle name="40% - הדגשה1 2 2" xfId="62"/>
    <cellStyle name="40% - הדגשה1 2 3" xfId="63"/>
    <cellStyle name="40% - הדגשה1 3" xfId="64"/>
    <cellStyle name="40% - הדגשה1 3 2" xfId="361"/>
    <cellStyle name="40% - הדגשה1 4" xfId="65"/>
    <cellStyle name="40% - הדגשה1 4 2" xfId="362"/>
    <cellStyle name="40% - הדגשה1 5" xfId="66"/>
    <cellStyle name="40% - הדגשה1 5 2" xfId="363"/>
    <cellStyle name="40% - הדגשה2" xfId="325" builtinId="35" customBuiltin="1"/>
    <cellStyle name="40% - הדגשה2 2" xfId="67"/>
    <cellStyle name="40% - הדגשה2 2 2" xfId="68"/>
    <cellStyle name="40% - הדגשה2 2 3" xfId="69"/>
    <cellStyle name="40% - הדגשה2 3" xfId="70"/>
    <cellStyle name="40% - הדגשה2 3 2" xfId="364"/>
    <cellStyle name="40% - הדגשה2 4" xfId="71"/>
    <cellStyle name="40% - הדגשה2 4 2" xfId="365"/>
    <cellStyle name="40% - הדגשה2 5" xfId="72"/>
    <cellStyle name="40% - הדגשה2 5 2" xfId="366"/>
    <cellStyle name="40% - הדגשה3" xfId="329" builtinId="39" customBuiltin="1"/>
    <cellStyle name="40% - הדגשה3 2" xfId="73"/>
    <cellStyle name="40% - הדגשה3 2 2" xfId="74"/>
    <cellStyle name="40% - הדגשה3 2 3" xfId="75"/>
    <cellStyle name="40% - הדגשה3 3" xfId="76"/>
    <cellStyle name="40% - הדגשה3 3 2" xfId="367"/>
    <cellStyle name="40% - הדגשה3 4" xfId="77"/>
    <cellStyle name="40% - הדגשה3 4 2" xfId="368"/>
    <cellStyle name="40% - הדגשה3 5" xfId="78"/>
    <cellStyle name="40% - הדגשה3 5 2" xfId="369"/>
    <cellStyle name="40% - הדגשה4" xfId="333" builtinId="43" customBuiltin="1"/>
    <cellStyle name="40% - הדגשה4 2" xfId="79"/>
    <cellStyle name="40% - הדגשה4 2 2" xfId="80"/>
    <cellStyle name="40% - הדגשה4 2 3" xfId="81"/>
    <cellStyle name="40% - הדגשה4 3" xfId="82"/>
    <cellStyle name="40% - הדגשה4 3 2" xfId="370"/>
    <cellStyle name="40% - הדגשה4 4" xfId="83"/>
    <cellStyle name="40% - הדגשה4 4 2" xfId="371"/>
    <cellStyle name="40% - הדגשה4 5" xfId="84"/>
    <cellStyle name="40% - הדגשה4 5 2" xfId="372"/>
    <cellStyle name="40% - הדגשה5" xfId="337" builtinId="47" customBuiltin="1"/>
    <cellStyle name="40% - הדגשה5 2" xfId="85"/>
    <cellStyle name="40% - הדגשה5 2 2" xfId="86"/>
    <cellStyle name="40% - הדגשה5 2 3" xfId="87"/>
    <cellStyle name="40% - הדגשה5 3" xfId="88"/>
    <cellStyle name="40% - הדגשה5 3 2" xfId="373"/>
    <cellStyle name="40% - הדגשה5 4" xfId="89"/>
    <cellStyle name="40% - הדגשה5 4 2" xfId="374"/>
    <cellStyle name="40% - הדגשה5 5" xfId="90"/>
    <cellStyle name="40% - הדגשה5 5 2" xfId="375"/>
    <cellStyle name="40% - הדגשה6" xfId="341" builtinId="51" customBuiltin="1"/>
    <cellStyle name="40% - הדגשה6 2" xfId="91"/>
    <cellStyle name="40% - הדגשה6 2 2" xfId="92"/>
    <cellStyle name="40% - הדגשה6 2 3" xfId="93"/>
    <cellStyle name="40% - הדגשה6 3" xfId="94"/>
    <cellStyle name="40% - הדגשה6 3 2" xfId="376"/>
    <cellStyle name="40% - הדגשה6 4" xfId="95"/>
    <cellStyle name="40% - הדגשה6 4 2" xfId="377"/>
    <cellStyle name="40% - הדגשה6 5" xfId="96"/>
    <cellStyle name="40% - הדגשה6 5 2" xfId="378"/>
    <cellStyle name="60% - Accent1 2" xfId="97"/>
    <cellStyle name="60% - Accent2 2" xfId="98"/>
    <cellStyle name="60% - Accent3 2" xfId="99"/>
    <cellStyle name="60% - Accent4 2" xfId="100"/>
    <cellStyle name="60% - Accent5 2" xfId="101"/>
    <cellStyle name="60% - Accent6 2" xfId="102"/>
    <cellStyle name="60% - הדגשה1" xfId="322" builtinId="32" customBuiltin="1"/>
    <cellStyle name="60% - הדגשה1 2" xfId="103"/>
    <cellStyle name="60% - הדגשה1 3" xfId="104"/>
    <cellStyle name="60% - הדגשה1 4" xfId="105"/>
    <cellStyle name="60% - הדגשה2" xfId="326" builtinId="36" customBuiltin="1"/>
    <cellStyle name="60% - הדגשה2 2" xfId="106"/>
    <cellStyle name="60% - הדגשה2 3" xfId="107"/>
    <cellStyle name="60% - הדגשה2 4" xfId="108"/>
    <cellStyle name="60% - הדגשה3" xfId="330" builtinId="40" customBuiltin="1"/>
    <cellStyle name="60% - הדגשה3 2" xfId="109"/>
    <cellStyle name="60% - הדגשה3 3" xfId="110"/>
    <cellStyle name="60% - הדגשה3 4" xfId="111"/>
    <cellStyle name="60% - הדגשה4" xfId="334" builtinId="44" customBuiltin="1"/>
    <cellStyle name="60% - הדגשה4 2" xfId="112"/>
    <cellStyle name="60% - הדגשה4 3" xfId="113"/>
    <cellStyle name="60% - הדגשה4 4" xfId="114"/>
    <cellStyle name="60% - הדגשה5" xfId="338" builtinId="48" customBuiltin="1"/>
    <cellStyle name="60% - הדגשה5 2" xfId="115"/>
    <cellStyle name="60% - הדגשה5 3" xfId="116"/>
    <cellStyle name="60% - הדגשה5 4" xfId="117"/>
    <cellStyle name="60% - הדגשה6" xfId="342" builtinId="52" customBuiltin="1"/>
    <cellStyle name="60% - הדגשה6 2" xfId="118"/>
    <cellStyle name="60% - הדגשה6 3" xfId="119"/>
    <cellStyle name="60% - הדגשה6 4" xfId="120"/>
    <cellStyle name="Accent1 2" xfId="121"/>
    <cellStyle name="Accent2 2" xfId="122"/>
    <cellStyle name="Accent3 2" xfId="123"/>
    <cellStyle name="Accent4 2" xfId="124"/>
    <cellStyle name="Accent5 2" xfId="125"/>
    <cellStyle name="Accent6 2" xfId="126"/>
    <cellStyle name="Bad 2" xfId="127"/>
    <cellStyle name="Calculation 2" xfId="128"/>
    <cellStyle name="Check Cell 2" xfId="129"/>
    <cellStyle name="Comma" xfId="130" builtinId="3"/>
    <cellStyle name="Comma 10" xfId="131"/>
    <cellStyle name="Comma 11" xfId="379"/>
    <cellStyle name="Comma 2" xfId="132"/>
    <cellStyle name="Comma 2 2" xfId="133"/>
    <cellStyle name="Comma 2 3" xfId="134"/>
    <cellStyle name="Comma 2 4" xfId="135"/>
    <cellStyle name="Comma 2 4 2" xfId="381"/>
    <cellStyle name="Comma 2 5" xfId="136"/>
    <cellStyle name="Comma 2 5 2" xfId="137"/>
    <cellStyle name="Comma 2 6" xfId="138"/>
    <cellStyle name="Comma 2 6 2" xfId="382"/>
    <cellStyle name="Comma 2 7" xfId="139"/>
    <cellStyle name="Comma 2 7 2" xfId="140"/>
    <cellStyle name="Comma 2 8" xfId="380"/>
    <cellStyle name="Comma 3" xfId="141"/>
    <cellStyle name="Comma 3 2" xfId="142"/>
    <cellStyle name="Comma 3 2 2" xfId="143"/>
    <cellStyle name="Comma 3 3" xfId="144"/>
    <cellStyle name="Comma 3 3 2" xfId="145"/>
    <cellStyle name="Comma 3 4" xfId="146"/>
    <cellStyle name="Comma 3 5" xfId="147"/>
    <cellStyle name="Comma 4" xfId="148"/>
    <cellStyle name="Comma 4 2" xfId="149"/>
    <cellStyle name="Comma 4 2 2" xfId="383"/>
    <cellStyle name="Comma 4 3" xfId="150"/>
    <cellStyle name="Comma 4 3 2" xfId="151"/>
    <cellStyle name="Comma 4 4" xfId="152"/>
    <cellStyle name="Comma 4 4 2" xfId="384"/>
    <cellStyle name="Comma 4 5" xfId="153"/>
    <cellStyle name="Comma 5" xfId="154"/>
    <cellStyle name="Comma 6" xfId="155"/>
    <cellStyle name="Comma 6 2" xfId="156"/>
    <cellStyle name="Comma 7" xfId="157"/>
    <cellStyle name="Comma 7 2" xfId="158"/>
    <cellStyle name="Comma 8" xfId="159"/>
    <cellStyle name="Comma 9" xfId="160"/>
    <cellStyle name="Comma 9 2" xfId="161"/>
    <cellStyle name="Currency" xfId="162" builtinId="4"/>
    <cellStyle name="Currency 2" xfId="163"/>
    <cellStyle name="Currency 2 2" xfId="385"/>
    <cellStyle name="Currency 3" xfId="164"/>
    <cellStyle name="Currency 4" xfId="165"/>
    <cellStyle name="Explanatory Text 2" xfId="166"/>
    <cellStyle name="Good 2" xfId="167"/>
    <cellStyle name="Heading 1 2" xfId="168"/>
    <cellStyle name="Heading 2 2" xfId="169"/>
    <cellStyle name="Heading 3 2" xfId="170"/>
    <cellStyle name="Heading 4 2" xfId="171"/>
    <cellStyle name="Input 2" xfId="172"/>
    <cellStyle name="Linked Cell 2" xfId="173"/>
    <cellStyle name="Neutral 2" xfId="174"/>
    <cellStyle name="Normal" xfId="0" builtinId="0"/>
    <cellStyle name="Normal 2" xfId="175"/>
    <cellStyle name="Normal 2 2" xfId="176"/>
    <cellStyle name="Normal 2 2 2" xfId="177"/>
    <cellStyle name="Normal 2 2 2 2" xfId="178"/>
    <cellStyle name="Normal 2 3" xfId="179"/>
    <cellStyle name="Normal 2 3 2" xfId="180"/>
    <cellStyle name="Normal 2 3 2 2" xfId="181"/>
    <cellStyle name="Normal 2 3 3" xfId="182"/>
    <cellStyle name="Normal 2 3 4" xfId="183"/>
    <cellStyle name="Normal 2 3 5" xfId="184"/>
    <cellStyle name="Normal 2 3 5 2" xfId="185"/>
    <cellStyle name="Normal 2 3 6" xfId="186"/>
    <cellStyle name="Normal 2 3 6 2" xfId="187"/>
    <cellStyle name="Normal 2 4" xfId="188"/>
    <cellStyle name="Normal 2 4 2" xfId="387"/>
    <cellStyle name="Normal 2 5" xfId="189"/>
    <cellStyle name="Normal 2 6" xfId="190"/>
    <cellStyle name="Normal 2 6 2" xfId="388"/>
    <cellStyle name="Normal 2 7" xfId="191"/>
    <cellStyle name="Normal 2 8" xfId="386"/>
    <cellStyle name="Normal 3" xfId="192"/>
    <cellStyle name="Normal 3 2" xfId="193"/>
    <cellStyle name="Normal 3 3" xfId="194"/>
    <cellStyle name="Normal 3 4" xfId="195"/>
    <cellStyle name="Normal 4" xfId="196"/>
    <cellStyle name="Normal 4 2" xfId="389"/>
    <cellStyle name="Normal 5" xfId="197"/>
    <cellStyle name="Normal 6" xfId="198"/>
    <cellStyle name="Normal 7" xfId="199"/>
    <cellStyle name="Normal 8" xfId="200"/>
    <cellStyle name="Normal 8 2" xfId="390"/>
    <cellStyle name="Normal 9" xfId="201"/>
    <cellStyle name="Note 2" xfId="202"/>
    <cellStyle name="Output 2" xfId="203"/>
    <cellStyle name="Percent 2" xfId="204"/>
    <cellStyle name="Percent 2 2" xfId="205"/>
    <cellStyle name="Percent 2 3" xfId="206"/>
    <cellStyle name="Percent 3" xfId="207"/>
    <cellStyle name="Percent 3 2" xfId="391"/>
    <cellStyle name="Percent 4" xfId="208"/>
    <cellStyle name="Percent 5" xfId="209"/>
    <cellStyle name="Percent 6" xfId="210"/>
    <cellStyle name="Percent 6 2" xfId="211"/>
    <cellStyle name="Percent 7" xfId="212"/>
    <cellStyle name="Percent 7 2" xfId="213"/>
    <cellStyle name="Percent 8" xfId="214"/>
    <cellStyle name="Percent 8 2" xfId="215"/>
    <cellStyle name="Percent 9" xfId="216"/>
    <cellStyle name="Price Change" xfId="217"/>
    <cellStyle name="Title 2" xfId="218"/>
    <cellStyle name="Total 2" xfId="219"/>
    <cellStyle name="Warning Text 2" xfId="220"/>
    <cellStyle name="הדגשה1" xfId="319" builtinId="29" customBuiltin="1"/>
    <cellStyle name="הדגשה1 2" xfId="221"/>
    <cellStyle name="הדגשה1 3" xfId="222"/>
    <cellStyle name="הדגשה1 4" xfId="223"/>
    <cellStyle name="הדגשה2" xfId="323" builtinId="33" customBuiltin="1"/>
    <cellStyle name="הדגשה2 2" xfId="224"/>
    <cellStyle name="הדגשה2 3" xfId="225"/>
    <cellStyle name="הדגשה2 4" xfId="226"/>
    <cellStyle name="הדגשה3" xfId="327" builtinId="37" customBuiltin="1"/>
    <cellStyle name="הדגשה3 2" xfId="227"/>
    <cellStyle name="הדגשה3 3" xfId="228"/>
    <cellStyle name="הדגשה3 4" xfId="229"/>
    <cellStyle name="הדגשה4" xfId="331" builtinId="41" customBuiltin="1"/>
    <cellStyle name="הדגשה4 2" xfId="230"/>
    <cellStyle name="הדגשה4 3" xfId="231"/>
    <cellStyle name="הדגשה4 4" xfId="232"/>
    <cellStyle name="הדגשה5" xfId="335" builtinId="45" customBuiltin="1"/>
    <cellStyle name="הדגשה5 2" xfId="233"/>
    <cellStyle name="הדגשה5 3" xfId="234"/>
    <cellStyle name="הדגשה5 4" xfId="235"/>
    <cellStyle name="הדגשה6" xfId="339" builtinId="49" customBuiltin="1"/>
    <cellStyle name="הדגשה6 2" xfId="236"/>
    <cellStyle name="הדגשה6 3" xfId="237"/>
    <cellStyle name="הדגשה6 4" xfId="238"/>
    <cellStyle name="הערה" xfId="239" builtinId="10"/>
    <cellStyle name="הערה 2" xfId="240"/>
    <cellStyle name="הערה 2 2" xfId="241"/>
    <cellStyle name="הערה 2 2 2" xfId="242"/>
    <cellStyle name="הערה 2 2 3" xfId="243"/>
    <cellStyle name="הערה 2 3" xfId="244"/>
    <cellStyle name="הערה 2 3 2" xfId="393"/>
    <cellStyle name="הערה 2 4" xfId="245"/>
    <cellStyle name="הערה 2 4 2" xfId="246"/>
    <cellStyle name="הערה 2 5" xfId="247"/>
    <cellStyle name="הערה 2 5 2" xfId="394"/>
    <cellStyle name="הערה 2 6" xfId="248"/>
    <cellStyle name="הערה 2 6 2" xfId="249"/>
    <cellStyle name="הערה 2 7" xfId="250"/>
    <cellStyle name="הערה 2 8" xfId="392"/>
    <cellStyle name="הערה 3" xfId="251"/>
    <cellStyle name="הערה 3 2" xfId="395"/>
    <cellStyle name="הערה 4" xfId="252"/>
    <cellStyle name="הערה 4 2" xfId="396"/>
    <cellStyle name="הערה 5" xfId="253"/>
    <cellStyle name="הערה 5 2" xfId="397"/>
    <cellStyle name="הערה 6" xfId="254"/>
    <cellStyle name="חישוב" xfId="313" builtinId="22" customBuiltin="1"/>
    <cellStyle name="חישוב 2" xfId="255"/>
    <cellStyle name="חישוב 3" xfId="256"/>
    <cellStyle name="חישוב 4" xfId="257"/>
    <cellStyle name="טוב" xfId="309" builtinId="26" customBuiltin="1"/>
    <cellStyle name="טוב 2" xfId="258"/>
    <cellStyle name="טוב 3" xfId="259"/>
    <cellStyle name="טוב 4" xfId="260"/>
    <cellStyle name="טקסט אזהרה" xfId="316" builtinId="11" customBuiltin="1"/>
    <cellStyle name="טקסט אזהרה 2" xfId="261"/>
    <cellStyle name="טקסט אזהרה 3" xfId="262"/>
    <cellStyle name="טקסט אזהרה 4" xfId="263"/>
    <cellStyle name="טקסט הסברי" xfId="317" builtinId="53" customBuiltin="1"/>
    <cellStyle name="טקסט הסברי 2" xfId="264"/>
    <cellStyle name="טקסט הסברי 3" xfId="265"/>
    <cellStyle name="טקסט הסברי 4" xfId="266"/>
    <cellStyle name="כותרת" xfId="304" builtinId="15" customBuiltin="1"/>
    <cellStyle name="כותרת 1" xfId="305" builtinId="16" customBuiltin="1"/>
    <cellStyle name="כותרת 1 2" xfId="267"/>
    <cellStyle name="כותרת 1 3" xfId="268"/>
    <cellStyle name="כותרת 1 4" xfId="269"/>
    <cellStyle name="כותרת 2" xfId="306" builtinId="17" customBuiltin="1"/>
    <cellStyle name="כותרת 2 2" xfId="270"/>
    <cellStyle name="כותרת 2 3" xfId="271"/>
    <cellStyle name="כותרת 2 4" xfId="272"/>
    <cellStyle name="כותרת 3" xfId="307" builtinId="18" customBuiltin="1"/>
    <cellStyle name="כותרת 3 2" xfId="273"/>
    <cellStyle name="כותרת 3 3" xfId="274"/>
    <cellStyle name="כותרת 3 4" xfId="275"/>
    <cellStyle name="כותרת 4" xfId="308" builtinId="19" customBuiltin="1"/>
    <cellStyle name="כותרת 4 2" xfId="276"/>
    <cellStyle name="כותרת 4 3" xfId="277"/>
    <cellStyle name="כותרת 4 4" xfId="278"/>
    <cellStyle name="כותרת 5" xfId="279"/>
    <cellStyle name="כותרת 6" xfId="280"/>
    <cellStyle name="כותרת 7" xfId="281"/>
    <cellStyle name="ניטראלי" xfId="282" builtinId="28" customBuiltin="1"/>
    <cellStyle name="ניטראלי 2" xfId="283"/>
    <cellStyle name="ניטראלי 3" xfId="284"/>
    <cellStyle name="ניטראלי 4" xfId="285"/>
    <cellStyle name="סה&quot;כ" xfId="318" builtinId="25" customBuiltin="1"/>
    <cellStyle name="סה&quot;כ 2" xfId="286"/>
    <cellStyle name="סה&quot;כ 3" xfId="287"/>
    <cellStyle name="סה&quot;כ 4" xfId="288"/>
    <cellStyle name="פלט" xfId="312" builtinId="21" customBuiltin="1"/>
    <cellStyle name="פלט 2" xfId="289"/>
    <cellStyle name="פלט 3" xfId="290"/>
    <cellStyle name="פלט 4" xfId="291"/>
    <cellStyle name="קלט" xfId="311" builtinId="20" customBuiltin="1"/>
    <cellStyle name="קלט 2" xfId="292"/>
    <cellStyle name="קלט 3" xfId="293"/>
    <cellStyle name="קלט 4" xfId="294"/>
    <cellStyle name="רע" xfId="310" builtinId="27" customBuiltin="1"/>
    <cellStyle name="רע 2" xfId="295"/>
    <cellStyle name="רע 3" xfId="296"/>
    <cellStyle name="רע 4" xfId="297"/>
    <cellStyle name="תא מסומן" xfId="315" builtinId="23" customBuiltin="1"/>
    <cellStyle name="תא מסומן 2" xfId="298"/>
    <cellStyle name="תא מסומן 3" xfId="299"/>
    <cellStyle name="תא מסומן 4" xfId="300"/>
    <cellStyle name="תא מקושר" xfId="314" builtinId="24" customBuiltin="1"/>
    <cellStyle name="תא מקושר 2" xfId="301"/>
    <cellStyle name="תא מקושר 3" xfId="302"/>
    <cellStyle name="תא מקושר 4" xfId="3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5"/>
  <sheetViews>
    <sheetView rightToLeft="1" tabSelected="1" zoomScale="110" zoomScaleNormal="110" workbookViewId="0">
      <selection activeCell="B11" sqref="B11"/>
    </sheetView>
  </sheetViews>
  <sheetFormatPr defaultRowHeight="12.75" x14ac:dyDescent="0.2"/>
  <cols>
    <col min="1" max="1" width="46.140625" customWidth="1"/>
    <col min="2" max="2" width="27.5703125" customWidth="1"/>
  </cols>
  <sheetData>
    <row r="1" spans="1:3" ht="39" customHeight="1" x14ac:dyDescent="0.25">
      <c r="A1" s="232" t="s">
        <v>256</v>
      </c>
      <c r="B1" s="233"/>
      <c r="C1" s="7" t="s">
        <v>255</v>
      </c>
    </row>
    <row r="2" spans="1:3" ht="18" x14ac:dyDescent="0.25">
      <c r="A2" s="230" t="s">
        <v>135</v>
      </c>
      <c r="B2" s="231"/>
    </row>
    <row r="3" spans="1:3" ht="15" x14ac:dyDescent="0.2">
      <c r="A3" s="100" t="s">
        <v>9</v>
      </c>
      <c r="B3" s="129">
        <f>'טופס הצעה טכנאים'!D6</f>
        <v>0</v>
      </c>
    </row>
    <row r="4" spans="1:3" ht="15" x14ac:dyDescent="0.2">
      <c r="A4" s="100" t="s">
        <v>193</v>
      </c>
      <c r="B4" s="129">
        <f>'טופס הצעה מדפסות וסורקים'!I21</f>
        <v>0</v>
      </c>
    </row>
    <row r="5" spans="1:3" ht="15" x14ac:dyDescent="0.2">
      <c r="A5" s="100" t="s">
        <v>18</v>
      </c>
      <c r="B5" s="129">
        <f>'טופס הצעה שרתים'!G7</f>
        <v>0</v>
      </c>
    </row>
    <row r="6" spans="1:3" ht="15" x14ac:dyDescent="0.2">
      <c r="A6" s="100" t="s">
        <v>19</v>
      </c>
      <c r="B6" s="129">
        <f>'טופס הצעה מחשבים'!G45</f>
        <v>0</v>
      </c>
    </row>
    <row r="7" spans="1:3" ht="15" x14ac:dyDescent="0.2">
      <c r="A7" s="100" t="s">
        <v>224</v>
      </c>
      <c r="B7" s="129">
        <f>'טופס הצעה שרות'!B13</f>
        <v>0</v>
      </c>
    </row>
    <row r="8" spans="1:3" ht="15.75" thickBot="1" x14ac:dyDescent="0.25">
      <c r="A8" s="90" t="s">
        <v>105</v>
      </c>
      <c r="B8" s="156">
        <f>'טופס הצעה מתכלים'!F80</f>
        <v>0</v>
      </c>
    </row>
    <row r="9" spans="1:3" ht="16.5" thickTop="1" x14ac:dyDescent="0.25">
      <c r="A9" s="98" t="s">
        <v>6</v>
      </c>
      <c r="B9" s="129">
        <f>SUM(B3:B8)</f>
        <v>0</v>
      </c>
    </row>
    <row r="11" spans="1:3" ht="15.75" x14ac:dyDescent="0.2">
      <c r="A11" s="157" t="s">
        <v>204</v>
      </c>
    </row>
    <row r="12" spans="1:3" ht="15.75" x14ac:dyDescent="0.2">
      <c r="A12" s="157"/>
    </row>
    <row r="15" spans="1:3" x14ac:dyDescent="0.2">
      <c r="B15" s="182"/>
    </row>
  </sheetData>
  <sheetProtection password="CF7A" sheet="1" objects="1" scenarios="1"/>
  <customSheetViews>
    <customSheetView guid="{6FBF933A-96FB-4B9C-AB27-F5A7B8C97F47}" showPageBreaks="1" printArea="1">
      <selection activeCell="B11" sqref="B11"/>
      <pageMargins left="0" right="0" top="0.98425196850393704" bottom="0.98425196850393704" header="0.51181102362204722" footer="0.51181102362204722"/>
      <printOptions horizontalCentered="1"/>
      <pageSetup paperSize="9" scale="150" orientation="landscape" r:id="rId1"/>
      <headerFooter alignWithMargins="0">
        <oddHeader>&amp;L&amp;D</oddHeader>
        <oddFooter>&amp;L&amp;A&amp;C&amp;P OF &amp;N</oddFooter>
      </headerFooter>
    </customSheetView>
    <customSheetView guid="{7661B37E-6CFD-4FC0-BC1B-15EA202C1458}">
      <selection activeCell="B11" sqref="B11"/>
      <pageMargins left="0" right="0" top="0.98425196850393704" bottom="0.98425196850393704" header="0.51181102362204722" footer="0.51181102362204722"/>
      <printOptions horizontalCentered="1"/>
      <pageSetup paperSize="9" scale="150" orientation="landscape" r:id="rId2"/>
      <headerFooter alignWithMargins="0">
        <oddHeader>&amp;L&amp;D</oddHeader>
        <oddFooter>&amp;L&amp;A&amp;C&amp;P OF &amp;N</oddFooter>
      </headerFooter>
    </customSheetView>
    <customSheetView guid="{F9E28CC8-D072-4DDF-8428-AB1480D3D7E6}" showPageBreaks="1" printArea="1">
      <selection activeCell="B11" sqref="B11"/>
      <pageMargins left="0" right="0" top="0.98425196850393704" bottom="0.98425196850393704" header="0.51181102362204722" footer="0.51181102362204722"/>
      <printOptions horizontalCentered="1"/>
      <pageSetup paperSize="9" scale="150" orientation="landscape" r:id="rId3"/>
      <headerFooter alignWithMargins="0">
        <oddHeader>&amp;L&amp;D</oddHeader>
        <oddFooter>&amp;L&amp;A&amp;C&amp;P OF &amp;N</oddFooter>
      </headerFooter>
    </customSheetView>
  </customSheetViews>
  <mergeCells count="2">
    <mergeCell ref="A2:B2"/>
    <mergeCell ref="A1:B1"/>
  </mergeCells>
  <phoneticPr fontId="6" type="noConversion"/>
  <printOptions horizontalCentered="1"/>
  <pageMargins left="0" right="0" top="0.98425196850393704" bottom="0.98425196850393704" header="0.51181102362204722" footer="0.51181102362204722"/>
  <pageSetup paperSize="9" scale="150" orientation="landscape" r:id="rId4"/>
  <headerFooter alignWithMargins="0">
    <oddHeader>&amp;L&amp;D</oddHeader>
    <oddFooter>&amp;L&amp;A&amp;C&amp;P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Zeros="0" rightToLeft="1" workbookViewId="0">
      <selection activeCell="B5" sqref="B5"/>
    </sheetView>
  </sheetViews>
  <sheetFormatPr defaultRowHeight="12.75" x14ac:dyDescent="0.2"/>
  <cols>
    <col min="1" max="1" width="29" customWidth="1"/>
    <col min="2" max="2" width="14.28515625" customWidth="1"/>
    <col min="3" max="3" width="26.5703125" customWidth="1"/>
    <col min="4" max="4" width="11.85546875" bestFit="1" customWidth="1"/>
  </cols>
  <sheetData>
    <row r="1" spans="1:5" ht="18" x14ac:dyDescent="0.25">
      <c r="A1" s="234" t="s">
        <v>225</v>
      </c>
      <c r="B1" s="234"/>
      <c r="C1" s="234"/>
      <c r="D1" s="234"/>
      <c r="E1" s="7" t="s">
        <v>255</v>
      </c>
    </row>
    <row r="2" spans="1:5" ht="15.75" x14ac:dyDescent="0.25">
      <c r="A2" s="235" t="s">
        <v>253</v>
      </c>
      <c r="B2" s="235"/>
      <c r="C2" s="235"/>
      <c r="D2" s="235"/>
    </row>
    <row r="3" spans="1:5" s="24" customFormat="1" ht="15.75" x14ac:dyDescent="0.25">
      <c r="A3" s="40" t="s">
        <v>8</v>
      </c>
      <c r="B3" s="40" t="s">
        <v>11</v>
      </c>
      <c r="C3" s="40" t="s">
        <v>257</v>
      </c>
      <c r="D3" s="40" t="s">
        <v>6</v>
      </c>
    </row>
    <row r="4" spans="1:5" ht="15" x14ac:dyDescent="0.2">
      <c r="A4" s="41" t="s">
        <v>197</v>
      </c>
      <c r="B4" s="228"/>
      <c r="C4" s="43">
        <v>200</v>
      </c>
      <c r="D4" s="42">
        <f>B4*C4</f>
        <v>0</v>
      </c>
    </row>
    <row r="5" spans="1:5" ht="15" x14ac:dyDescent="0.2">
      <c r="A5" s="41" t="s">
        <v>198</v>
      </c>
      <c r="B5" s="228"/>
      <c r="C5" s="43">
        <v>500</v>
      </c>
      <c r="D5" s="42">
        <f>B5*C5</f>
        <v>0</v>
      </c>
    </row>
    <row r="6" spans="1:5" ht="15.75" x14ac:dyDescent="0.25">
      <c r="A6" s="71" t="s">
        <v>10</v>
      </c>
      <c r="B6" s="229"/>
      <c r="C6" s="41"/>
      <c r="D6" s="44">
        <f>SUM(D4:D5)</f>
        <v>0</v>
      </c>
    </row>
    <row r="9" spans="1:5" ht="20.25" x14ac:dyDescent="0.3">
      <c r="A9" s="10" t="s">
        <v>20</v>
      </c>
      <c r="B9" s="7"/>
      <c r="C9" s="7"/>
      <c r="D9" s="7"/>
      <c r="E9" s="7"/>
    </row>
    <row r="10" spans="1:5" ht="20.25" x14ac:dyDescent="0.3">
      <c r="A10" s="10" t="s">
        <v>21</v>
      </c>
      <c r="B10" s="7"/>
      <c r="C10" s="7"/>
      <c r="D10" s="7"/>
      <c r="E10" s="7"/>
    </row>
    <row r="11" spans="1:5" ht="20.25" x14ac:dyDescent="0.3">
      <c r="A11" s="10" t="s">
        <v>22</v>
      </c>
      <c r="B11" s="7"/>
      <c r="C11" s="7"/>
      <c r="D11" s="7"/>
      <c r="E11" s="7"/>
    </row>
  </sheetData>
  <sheetProtection password="CF7A" sheet="1" objects="1" scenarios="1"/>
  <customSheetViews>
    <customSheetView guid="{6FBF933A-96FB-4B9C-AB27-F5A7B8C97F47}" showPageBreaks="1" zeroValues="0" fitToPage="1" printArea="1">
      <selection activeCell="D16" sqref="D16"/>
      <pageMargins left="0" right="0" top="0.98425196850393704" bottom="0.98425196850393704" header="0.51181102362204722" footer="0.51181102362204722"/>
      <printOptions horizontalCentered="1"/>
      <pageSetup paperSize="9" scale="58" orientation="portrait" horizontalDpi="300" verticalDpi="300" r:id="rId1"/>
      <headerFooter alignWithMargins="0">
        <oddHeader>&amp;L&amp;D</oddHeader>
        <oddFooter>&amp;L&amp;A&amp;C&amp;P OF &amp;N</oddFooter>
      </headerFooter>
    </customSheetView>
    <customSheetView guid="{7661B37E-6CFD-4FC0-BC1B-15EA202C1458}" zeroValues="0" fitToPage="1">
      <selection activeCell="D16" sqref="D16"/>
      <pageMargins left="0" right="0" top="0.98425196850393704" bottom="0.98425196850393704" header="0.51181102362204722" footer="0.51181102362204722"/>
      <printOptions horizontalCentered="1"/>
      <pageSetup paperSize="9" orientation="portrait" horizontalDpi="300" verticalDpi="300" r:id="rId2"/>
      <headerFooter alignWithMargins="0">
        <oddHeader>&amp;L&amp;D</oddHeader>
        <oddFooter>&amp;L&amp;A&amp;C&amp;P OF &amp;N</oddFooter>
      </headerFooter>
    </customSheetView>
    <customSheetView guid="{F9E28CC8-D072-4DDF-8428-AB1480D3D7E6}" showPageBreaks="1" zeroValues="0" fitToPage="1" printArea="1">
      <selection activeCell="D16" sqref="D16"/>
      <pageMargins left="0" right="0" top="0.98425196850393704" bottom="0.98425196850393704" header="0.51181102362204722" footer="0.51181102362204722"/>
      <printOptions horizontalCentered="1"/>
      <pageSetup paperSize="9" orientation="portrait" horizontalDpi="300" verticalDpi="300" r:id="rId3"/>
      <headerFooter alignWithMargins="0">
        <oddHeader>&amp;L&amp;D</oddHeader>
        <oddFooter>&amp;L&amp;A&amp;C&amp;P OF &amp;N</oddFooter>
      </headerFooter>
    </customSheetView>
  </customSheetViews>
  <mergeCells count="2">
    <mergeCell ref="A1:D1"/>
    <mergeCell ref="A2:D2"/>
  </mergeCells>
  <phoneticPr fontId="6" type="noConversion"/>
  <printOptions horizontalCentered="1"/>
  <pageMargins left="0" right="0" top="0.98425196850393704" bottom="0.98425196850393704" header="0.51181102362204722" footer="0.51181102362204722"/>
  <pageSetup paperSize="9" orientation="portrait" horizontalDpi="300" verticalDpi="300" r:id="rId4"/>
  <headerFooter alignWithMargins="0">
    <oddHeader>&amp;L&amp;D</oddHeader>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showZeros="0" rightToLeft="1" topLeftCell="B1" zoomScale="70" zoomScaleNormal="70" zoomScaleSheetLayoutView="100" workbookViewId="0">
      <selection activeCell="J9" sqref="J9"/>
    </sheetView>
  </sheetViews>
  <sheetFormatPr defaultColWidth="9.140625" defaultRowHeight="12.75" x14ac:dyDescent="0.2"/>
  <cols>
    <col min="1" max="1" width="11.5703125" style="9" hidden="1" customWidth="1"/>
    <col min="2" max="2" width="71.28515625" style="9" customWidth="1"/>
    <col min="3" max="3" width="35.140625" style="9" customWidth="1"/>
    <col min="4" max="4" width="23.140625" style="9" bestFit="1" customWidth="1"/>
    <col min="5" max="5" width="15" style="9" customWidth="1"/>
    <col min="6" max="7" width="21.5703125" style="9" customWidth="1"/>
    <col min="8" max="8" width="22.42578125" style="9" customWidth="1"/>
    <col min="9" max="10" width="21.5703125" style="9" customWidth="1"/>
    <col min="11" max="11" width="36.7109375" style="9" bestFit="1" customWidth="1"/>
    <col min="12" max="12" width="11.28515625" style="9" bestFit="1" customWidth="1"/>
    <col min="13" max="16384" width="9.140625" style="9"/>
  </cols>
  <sheetData>
    <row r="1" spans="1:14" ht="23.25" x14ac:dyDescent="0.35">
      <c r="A1" s="242" t="s">
        <v>169</v>
      </c>
      <c r="B1" s="243"/>
      <c r="C1" s="243"/>
      <c r="D1" s="243"/>
      <c r="E1" s="243"/>
      <c r="F1" s="243"/>
      <c r="G1" s="243"/>
      <c r="H1" s="243"/>
      <c r="I1" s="243"/>
      <c r="J1" s="243"/>
    </row>
    <row r="2" spans="1:14" ht="18" x14ac:dyDescent="0.25">
      <c r="A2" s="244" t="s">
        <v>253</v>
      </c>
      <c r="B2" s="245"/>
      <c r="C2" s="245"/>
      <c r="D2" s="245"/>
      <c r="E2" s="245"/>
      <c r="F2" s="245"/>
      <c r="G2" s="245"/>
      <c r="H2" s="245"/>
      <c r="I2" s="245"/>
      <c r="J2" s="245"/>
    </row>
    <row r="3" spans="1:14" ht="18" x14ac:dyDescent="0.25">
      <c r="A3" s="175"/>
      <c r="B3" s="176"/>
      <c r="C3" s="176"/>
      <c r="D3" s="234" t="s">
        <v>245</v>
      </c>
      <c r="E3" s="234"/>
      <c r="F3" s="234"/>
      <c r="G3" s="234"/>
      <c r="H3" s="241" t="s">
        <v>246</v>
      </c>
      <c r="I3" s="241"/>
      <c r="J3" s="241"/>
    </row>
    <row r="4" spans="1:14" s="10" customFormat="1" ht="20.25" x14ac:dyDescent="0.3">
      <c r="A4" s="167"/>
      <c r="B4" s="165" t="s">
        <v>220</v>
      </c>
      <c r="C4" s="167"/>
      <c r="D4" s="168"/>
      <c r="E4" s="236" t="s">
        <v>249</v>
      </c>
      <c r="F4" s="237"/>
      <c r="G4" s="174" t="s">
        <v>248</v>
      </c>
      <c r="H4" s="236" t="s">
        <v>247</v>
      </c>
      <c r="I4" s="238"/>
      <c r="J4" s="237"/>
    </row>
    <row r="5" spans="1:14" s="11" customFormat="1" ht="90" x14ac:dyDescent="0.25">
      <c r="A5" s="93" t="s">
        <v>103</v>
      </c>
      <c r="B5" s="130" t="s">
        <v>0</v>
      </c>
      <c r="C5" s="169"/>
      <c r="D5" s="99" t="s">
        <v>232</v>
      </c>
      <c r="E5" s="99" t="s">
        <v>233</v>
      </c>
      <c r="F5" s="99" t="s">
        <v>227</v>
      </c>
      <c r="G5" s="96" t="s">
        <v>244</v>
      </c>
      <c r="H5" s="99" t="s">
        <v>231</v>
      </c>
      <c r="I5" s="99" t="s">
        <v>227</v>
      </c>
      <c r="J5" s="96" t="s">
        <v>244</v>
      </c>
    </row>
    <row r="6" spans="1:14" s="7" customFormat="1" ht="18" x14ac:dyDescent="0.25">
      <c r="A6" s="153"/>
      <c r="B6" s="153"/>
      <c r="C6" s="153"/>
      <c r="D6" s="153"/>
      <c r="E6" s="216"/>
      <c r="F6" s="147"/>
      <c r="G6" s="220"/>
      <c r="H6" s="220"/>
      <c r="I6" s="147"/>
      <c r="J6" s="225"/>
      <c r="K6" s="78"/>
      <c r="L6" s="154"/>
    </row>
    <row r="7" spans="1:14" ht="18" x14ac:dyDescent="0.25">
      <c r="A7" s="94"/>
      <c r="B7" s="124" t="s">
        <v>178</v>
      </c>
      <c r="C7" s="246"/>
      <c r="D7" s="94"/>
      <c r="E7" s="217"/>
      <c r="F7" s="87"/>
      <c r="G7" s="221"/>
      <c r="H7" s="221"/>
      <c r="I7" s="87"/>
      <c r="J7" s="226"/>
      <c r="K7" s="12"/>
      <c r="L7" s="13"/>
    </row>
    <row r="8" spans="1:14" ht="18" customHeight="1" x14ac:dyDescent="0.2">
      <c r="A8" s="49">
        <v>2003187</v>
      </c>
      <c r="B8" s="62" t="s">
        <v>23</v>
      </c>
      <c r="C8" s="247"/>
      <c r="D8" s="72">
        <f>2944*(1.1)</f>
        <v>3238.4</v>
      </c>
      <c r="E8" s="218"/>
      <c r="F8" s="52">
        <f>E8*D8</f>
        <v>0</v>
      </c>
      <c r="G8" s="212"/>
      <c r="H8" s="212"/>
      <c r="I8" s="52">
        <f>D8*H8</f>
        <v>0</v>
      </c>
      <c r="J8" s="227"/>
      <c r="K8" s="121"/>
      <c r="L8" s="111"/>
      <c r="N8" s="112"/>
    </row>
    <row r="9" spans="1:14" ht="15" x14ac:dyDescent="0.2">
      <c r="A9" s="49">
        <v>2003189</v>
      </c>
      <c r="B9" s="62" t="s">
        <v>25</v>
      </c>
      <c r="C9" s="247"/>
      <c r="D9" s="72">
        <f>1905*(1.1)</f>
        <v>2095.5</v>
      </c>
      <c r="E9" s="218"/>
      <c r="F9" s="52">
        <f>E9*D9</f>
        <v>0</v>
      </c>
      <c r="G9" s="212"/>
      <c r="H9" s="212"/>
      <c r="I9" s="171">
        <f t="shared" ref="I9:I72" si="0">D9*H9</f>
        <v>0</v>
      </c>
      <c r="J9" s="227"/>
      <c r="K9" s="121"/>
      <c r="L9" s="111"/>
      <c r="N9" s="112"/>
    </row>
    <row r="10" spans="1:14" ht="18" x14ac:dyDescent="0.25">
      <c r="A10" s="94"/>
      <c r="B10" s="124" t="s">
        <v>179</v>
      </c>
      <c r="C10" s="247"/>
      <c r="D10" s="94"/>
      <c r="E10" s="217"/>
      <c r="F10" s="87"/>
      <c r="G10" s="221"/>
      <c r="H10" s="221"/>
      <c r="I10" s="221">
        <f t="shared" si="0"/>
        <v>0</v>
      </c>
      <c r="J10" s="226"/>
      <c r="K10" s="12"/>
      <c r="L10" s="13"/>
    </row>
    <row r="11" spans="1:14" ht="18" customHeight="1" x14ac:dyDescent="0.2">
      <c r="A11" s="49">
        <v>2005601</v>
      </c>
      <c r="B11" s="126" t="s">
        <v>134</v>
      </c>
      <c r="C11" s="247"/>
      <c r="D11" s="72">
        <f>3065*(1.1)</f>
        <v>3371.5000000000005</v>
      </c>
      <c r="E11" s="218"/>
      <c r="F11" s="52">
        <f>E11*D11</f>
        <v>0</v>
      </c>
      <c r="G11" s="212"/>
      <c r="H11" s="212"/>
      <c r="I11" s="171">
        <f t="shared" si="0"/>
        <v>0</v>
      </c>
      <c r="J11" s="227"/>
      <c r="K11" s="121"/>
      <c r="L11" s="111"/>
      <c r="N11" s="112"/>
    </row>
    <row r="12" spans="1:14" ht="18" customHeight="1" x14ac:dyDescent="0.2">
      <c r="A12" s="49">
        <v>2005604</v>
      </c>
      <c r="B12" s="62" t="s">
        <v>24</v>
      </c>
      <c r="C12" s="247"/>
      <c r="D12" s="72">
        <f>1867*(1.1)</f>
        <v>2053.7000000000003</v>
      </c>
      <c r="E12" s="218"/>
      <c r="F12" s="52">
        <f>E12*D12</f>
        <v>0</v>
      </c>
      <c r="G12" s="212"/>
      <c r="H12" s="212"/>
      <c r="I12" s="171">
        <f t="shared" si="0"/>
        <v>0</v>
      </c>
      <c r="J12" s="227"/>
      <c r="K12" s="121"/>
      <c r="L12" s="111"/>
      <c r="N12" s="112"/>
    </row>
    <row r="13" spans="1:14" ht="18" x14ac:dyDescent="0.25">
      <c r="A13" s="49"/>
      <c r="B13" s="124" t="s">
        <v>180</v>
      </c>
      <c r="C13" s="247"/>
      <c r="D13" s="72"/>
      <c r="E13" s="218"/>
      <c r="F13" s="52"/>
      <c r="G13" s="212"/>
      <c r="H13" s="212"/>
      <c r="I13" s="171">
        <f t="shared" si="0"/>
        <v>0</v>
      </c>
      <c r="J13" s="227"/>
      <c r="K13" s="121"/>
      <c r="L13" s="111"/>
      <c r="N13" s="112"/>
    </row>
    <row r="14" spans="1:14" ht="15" x14ac:dyDescent="0.2">
      <c r="A14" s="41">
        <v>2007487</v>
      </c>
      <c r="B14" s="75" t="s">
        <v>26</v>
      </c>
      <c r="C14" s="247"/>
      <c r="D14" s="72">
        <f>891*(1.1)</f>
        <v>980.1</v>
      </c>
      <c r="E14" s="200"/>
      <c r="F14" s="52">
        <f>E14*D14</f>
        <v>0</v>
      </c>
      <c r="G14" s="212"/>
      <c r="H14" s="212"/>
      <c r="I14" s="171">
        <f t="shared" si="0"/>
        <v>0</v>
      </c>
      <c r="J14" s="227"/>
      <c r="K14" s="12"/>
      <c r="L14" s="13"/>
    </row>
    <row r="15" spans="1:14" ht="15" x14ac:dyDescent="0.2">
      <c r="A15" s="41">
        <v>2007488</v>
      </c>
      <c r="B15" s="75" t="s">
        <v>27</v>
      </c>
      <c r="C15" s="247"/>
      <c r="D15" s="72">
        <f>435*(1.1)</f>
        <v>478.50000000000006</v>
      </c>
      <c r="E15" s="200"/>
      <c r="F15" s="52">
        <f>E15*D15</f>
        <v>0</v>
      </c>
      <c r="G15" s="212"/>
      <c r="H15" s="212"/>
      <c r="I15" s="171">
        <f t="shared" si="0"/>
        <v>0</v>
      </c>
      <c r="J15" s="227"/>
      <c r="K15" s="12"/>
      <c r="L15" s="13"/>
    </row>
    <row r="16" spans="1:14" ht="18" x14ac:dyDescent="0.25">
      <c r="A16" s="41"/>
      <c r="B16" s="124" t="s">
        <v>172</v>
      </c>
      <c r="C16" s="247"/>
      <c r="D16" s="72"/>
      <c r="E16" s="200"/>
      <c r="F16" s="52"/>
      <c r="G16" s="212"/>
      <c r="H16" s="212"/>
      <c r="I16" s="171">
        <f t="shared" si="0"/>
        <v>0</v>
      </c>
      <c r="J16" s="227"/>
      <c r="K16" s="12"/>
      <c r="L16" s="13"/>
    </row>
    <row r="17" spans="1:12" ht="15" x14ac:dyDescent="0.2">
      <c r="A17" s="41">
        <v>2003125</v>
      </c>
      <c r="B17" s="75" t="s">
        <v>34</v>
      </c>
      <c r="C17" s="247"/>
      <c r="D17" s="72">
        <f>25*(1.1)</f>
        <v>27.500000000000004</v>
      </c>
      <c r="E17" s="200"/>
      <c r="F17" s="52">
        <f>E17*D17</f>
        <v>0</v>
      </c>
      <c r="G17" s="212"/>
      <c r="H17" s="212"/>
      <c r="I17" s="171">
        <f t="shared" si="0"/>
        <v>0</v>
      </c>
      <c r="J17" s="227"/>
      <c r="K17" s="12"/>
      <c r="L17" s="13"/>
    </row>
    <row r="18" spans="1:12" ht="18" x14ac:dyDescent="0.25">
      <c r="A18" s="41"/>
      <c r="B18" s="124" t="s">
        <v>173</v>
      </c>
      <c r="C18" s="247"/>
      <c r="D18" s="72"/>
      <c r="E18" s="200"/>
      <c r="F18" s="52"/>
      <c r="G18" s="212"/>
      <c r="H18" s="212"/>
      <c r="I18" s="171">
        <f t="shared" si="0"/>
        <v>0</v>
      </c>
      <c r="J18" s="227"/>
      <c r="K18" s="12"/>
      <c r="L18" s="13"/>
    </row>
    <row r="19" spans="1:12" ht="15" x14ac:dyDescent="0.2">
      <c r="A19" s="41">
        <v>2007431</v>
      </c>
      <c r="B19" s="75" t="s">
        <v>122</v>
      </c>
      <c r="C19" s="247"/>
      <c r="D19" s="72">
        <f>215*(1.1)</f>
        <v>236.50000000000003</v>
      </c>
      <c r="E19" s="200"/>
      <c r="F19" s="52">
        <f>E19*D19</f>
        <v>0</v>
      </c>
      <c r="G19" s="212"/>
      <c r="H19" s="212"/>
      <c r="I19" s="171">
        <f t="shared" si="0"/>
        <v>0</v>
      </c>
      <c r="J19" s="227"/>
      <c r="K19" s="101"/>
      <c r="L19" s="13"/>
    </row>
    <row r="20" spans="1:12" ht="15" x14ac:dyDescent="0.2">
      <c r="A20" s="41">
        <v>2007432</v>
      </c>
      <c r="B20" s="75" t="s">
        <v>123</v>
      </c>
      <c r="C20" s="247"/>
      <c r="D20" s="72">
        <f>218*(1.1)</f>
        <v>239.8</v>
      </c>
      <c r="E20" s="200"/>
      <c r="F20" s="52">
        <f>E20*D20</f>
        <v>0</v>
      </c>
      <c r="G20" s="212"/>
      <c r="H20" s="212"/>
      <c r="I20" s="171">
        <f t="shared" si="0"/>
        <v>0</v>
      </c>
      <c r="J20" s="227"/>
      <c r="K20" s="101"/>
      <c r="L20" s="13"/>
    </row>
    <row r="21" spans="1:12" ht="15" x14ac:dyDescent="0.2">
      <c r="A21" s="41">
        <v>2007429</v>
      </c>
      <c r="B21" s="75" t="s">
        <v>125</v>
      </c>
      <c r="C21" s="247"/>
      <c r="D21" s="72">
        <f>213.59*(1.1)</f>
        <v>234.94900000000001</v>
      </c>
      <c r="E21" s="200"/>
      <c r="F21" s="52">
        <f>E21*D21</f>
        <v>0</v>
      </c>
      <c r="G21" s="212"/>
      <c r="H21" s="212"/>
      <c r="I21" s="171">
        <f t="shared" si="0"/>
        <v>0</v>
      </c>
      <c r="J21" s="227"/>
      <c r="K21" s="101"/>
      <c r="L21" s="13"/>
    </row>
    <row r="22" spans="1:12" ht="15" x14ac:dyDescent="0.2">
      <c r="A22" s="41">
        <v>2007430</v>
      </c>
      <c r="B22" s="75" t="s">
        <v>124</v>
      </c>
      <c r="C22" s="247"/>
      <c r="D22" s="72">
        <f>215*(1.1)</f>
        <v>236.50000000000003</v>
      </c>
      <c r="E22" s="200"/>
      <c r="F22" s="52">
        <f>E22*D22</f>
        <v>0</v>
      </c>
      <c r="G22" s="212"/>
      <c r="H22" s="212"/>
      <c r="I22" s="171">
        <f t="shared" si="0"/>
        <v>0</v>
      </c>
      <c r="J22" s="227"/>
      <c r="K22" s="101"/>
      <c r="L22" s="13"/>
    </row>
    <row r="23" spans="1:12" ht="15" x14ac:dyDescent="0.2">
      <c r="A23" s="41">
        <v>2007833</v>
      </c>
      <c r="B23" s="75" t="s">
        <v>33</v>
      </c>
      <c r="C23" s="247"/>
      <c r="D23" s="72">
        <f>36*(1.1)</f>
        <v>39.6</v>
      </c>
      <c r="E23" s="200"/>
      <c r="F23" s="52">
        <f>E23*D23</f>
        <v>0</v>
      </c>
      <c r="G23" s="212"/>
      <c r="H23" s="212"/>
      <c r="I23" s="171">
        <f t="shared" si="0"/>
        <v>0</v>
      </c>
      <c r="J23" s="227"/>
      <c r="K23" s="12"/>
      <c r="L23" s="13"/>
    </row>
    <row r="24" spans="1:12" ht="18" x14ac:dyDescent="0.25">
      <c r="A24" s="41"/>
      <c r="B24" s="124" t="s">
        <v>174</v>
      </c>
      <c r="C24" s="247"/>
      <c r="D24" s="72"/>
      <c r="E24" s="200"/>
      <c r="F24" s="52"/>
      <c r="G24" s="212"/>
      <c r="H24" s="212"/>
      <c r="I24" s="171">
        <f t="shared" si="0"/>
        <v>0</v>
      </c>
      <c r="J24" s="227"/>
      <c r="K24" s="12"/>
      <c r="L24" s="13"/>
    </row>
    <row r="25" spans="1:12" ht="15" customHeight="1" x14ac:dyDescent="0.2">
      <c r="A25" s="41"/>
      <c r="B25" s="75" t="s">
        <v>132</v>
      </c>
      <c r="C25" s="247"/>
      <c r="D25" s="72">
        <v>20</v>
      </c>
      <c r="E25" s="200"/>
      <c r="F25" s="52">
        <f>E25*D25</f>
        <v>0</v>
      </c>
      <c r="G25" s="212"/>
      <c r="H25" s="212"/>
      <c r="I25" s="171">
        <f t="shared" si="0"/>
        <v>0</v>
      </c>
      <c r="J25" s="227"/>
      <c r="K25" s="240"/>
      <c r="L25" s="13"/>
    </row>
    <row r="26" spans="1:12" ht="21.75" customHeight="1" x14ac:dyDescent="0.2">
      <c r="A26" s="41">
        <v>2003173</v>
      </c>
      <c r="B26" s="75" t="s">
        <v>37</v>
      </c>
      <c r="C26" s="247"/>
      <c r="D26" s="72">
        <f>20*(1.1)</f>
        <v>22</v>
      </c>
      <c r="E26" s="200"/>
      <c r="F26" s="52">
        <f>E26*D26</f>
        <v>0</v>
      </c>
      <c r="G26" s="212"/>
      <c r="H26" s="212"/>
      <c r="I26" s="171">
        <f t="shared" si="0"/>
        <v>0</v>
      </c>
      <c r="J26" s="227"/>
      <c r="K26" s="12"/>
      <c r="L26" s="13"/>
    </row>
    <row r="27" spans="1:12" ht="15" x14ac:dyDescent="0.2">
      <c r="A27" s="41">
        <v>2003169</v>
      </c>
      <c r="B27" s="62" t="s">
        <v>38</v>
      </c>
      <c r="C27" s="247"/>
      <c r="D27" s="72">
        <f>10*(1.1)</f>
        <v>11</v>
      </c>
      <c r="E27" s="200"/>
      <c r="F27" s="52">
        <f>E27*D27</f>
        <v>0</v>
      </c>
      <c r="G27" s="212"/>
      <c r="H27" s="212"/>
      <c r="I27" s="171">
        <f t="shared" si="0"/>
        <v>0</v>
      </c>
      <c r="J27" s="227"/>
      <c r="K27" s="12"/>
      <c r="L27" s="13"/>
    </row>
    <row r="28" spans="1:12" ht="18" x14ac:dyDescent="0.25">
      <c r="A28" s="41"/>
      <c r="B28" s="124" t="s">
        <v>175</v>
      </c>
      <c r="C28" s="247"/>
      <c r="D28" s="72"/>
      <c r="E28" s="200"/>
      <c r="F28" s="52"/>
      <c r="G28" s="212"/>
      <c r="H28" s="212"/>
      <c r="I28" s="171">
        <f t="shared" si="0"/>
        <v>0</v>
      </c>
      <c r="J28" s="227"/>
      <c r="K28" s="12"/>
      <c r="L28" s="13"/>
    </row>
    <row r="29" spans="1:12" ht="15" x14ac:dyDescent="0.2">
      <c r="A29" s="41">
        <v>2007423</v>
      </c>
      <c r="B29" s="75" t="s">
        <v>126</v>
      </c>
      <c r="C29" s="247"/>
      <c r="D29" s="72">
        <f>14*(1.1)</f>
        <v>15.400000000000002</v>
      </c>
      <c r="E29" s="200"/>
      <c r="F29" s="52">
        <f>E29*D29</f>
        <v>0</v>
      </c>
      <c r="G29" s="212"/>
      <c r="H29" s="212"/>
      <c r="I29" s="171">
        <f t="shared" si="0"/>
        <v>0</v>
      </c>
      <c r="J29" s="227"/>
      <c r="K29" s="12"/>
      <c r="L29" s="13"/>
    </row>
    <row r="30" spans="1:12" ht="15" x14ac:dyDescent="0.2">
      <c r="A30" s="41">
        <v>2007424</v>
      </c>
      <c r="B30" s="75" t="s">
        <v>128</v>
      </c>
      <c r="C30" s="247"/>
      <c r="D30" s="72">
        <f>11*(1.1)</f>
        <v>12.100000000000001</v>
      </c>
      <c r="E30" s="200"/>
      <c r="F30" s="52">
        <f>E30*D30</f>
        <v>0</v>
      </c>
      <c r="G30" s="212"/>
      <c r="H30" s="212"/>
      <c r="I30" s="171">
        <f t="shared" si="0"/>
        <v>0</v>
      </c>
      <c r="J30" s="227"/>
      <c r="K30" s="101"/>
      <c r="L30" s="13"/>
    </row>
    <row r="31" spans="1:12" ht="15" x14ac:dyDescent="0.2">
      <c r="A31" s="41">
        <v>2007425</v>
      </c>
      <c r="B31" s="75" t="s">
        <v>127</v>
      </c>
      <c r="C31" s="247"/>
      <c r="D31" s="72">
        <f>9*(1.1)</f>
        <v>9.9</v>
      </c>
      <c r="E31" s="200"/>
      <c r="F31" s="52">
        <f>E31*D31</f>
        <v>0</v>
      </c>
      <c r="G31" s="212"/>
      <c r="H31" s="212"/>
      <c r="I31" s="171">
        <f t="shared" si="0"/>
        <v>0</v>
      </c>
      <c r="J31" s="227"/>
      <c r="K31" s="101"/>
      <c r="L31" s="13"/>
    </row>
    <row r="32" spans="1:12" ht="15" x14ac:dyDescent="0.2">
      <c r="A32" s="41">
        <v>2007395</v>
      </c>
      <c r="B32" s="75" t="s">
        <v>46</v>
      </c>
      <c r="C32" s="247"/>
      <c r="D32" s="72">
        <f>10*(1.1)</f>
        <v>11</v>
      </c>
      <c r="E32" s="200"/>
      <c r="F32" s="52">
        <f>E32*D32</f>
        <v>0</v>
      </c>
      <c r="G32" s="212"/>
      <c r="H32" s="212"/>
      <c r="I32" s="171">
        <f t="shared" si="0"/>
        <v>0</v>
      </c>
      <c r="J32" s="227"/>
      <c r="K32" s="101"/>
      <c r="L32" s="13"/>
    </row>
    <row r="33" spans="1:16" ht="18" x14ac:dyDescent="0.25">
      <c r="A33" s="41"/>
      <c r="B33" s="124" t="s">
        <v>182</v>
      </c>
      <c r="C33" s="247"/>
      <c r="D33" s="72"/>
      <c r="E33" s="200"/>
      <c r="F33" s="52"/>
      <c r="G33" s="212"/>
      <c r="H33" s="212"/>
      <c r="I33" s="171">
        <f t="shared" si="0"/>
        <v>0</v>
      </c>
      <c r="J33" s="227"/>
      <c r="K33" s="101"/>
      <c r="L33" s="13"/>
    </row>
    <row r="34" spans="1:16" ht="15" x14ac:dyDescent="0.2">
      <c r="A34" s="41">
        <v>2003121</v>
      </c>
      <c r="B34" s="75" t="s">
        <v>35</v>
      </c>
      <c r="C34" s="247"/>
      <c r="D34" s="72">
        <f>45*(1.1)</f>
        <v>49.500000000000007</v>
      </c>
      <c r="E34" s="200"/>
      <c r="F34" s="52">
        <f>E34*D34</f>
        <v>0</v>
      </c>
      <c r="G34" s="212"/>
      <c r="H34" s="212"/>
      <c r="I34" s="171">
        <f t="shared" si="0"/>
        <v>0</v>
      </c>
      <c r="J34" s="227"/>
      <c r="K34" s="12"/>
      <c r="L34" s="13"/>
    </row>
    <row r="35" spans="1:16" ht="15" x14ac:dyDescent="0.2">
      <c r="A35" s="41">
        <v>2003127</v>
      </c>
      <c r="B35" s="75" t="s">
        <v>40</v>
      </c>
      <c r="C35" s="247"/>
      <c r="D35" s="72">
        <f>22*(1.1)</f>
        <v>24.200000000000003</v>
      </c>
      <c r="E35" s="200"/>
      <c r="F35" s="52">
        <f>E35*D35</f>
        <v>0</v>
      </c>
      <c r="G35" s="212"/>
      <c r="H35" s="212"/>
      <c r="I35" s="171">
        <f t="shared" si="0"/>
        <v>0</v>
      </c>
      <c r="J35" s="227"/>
      <c r="K35" s="12"/>
      <c r="L35" s="13"/>
    </row>
    <row r="36" spans="1:16" ht="18" x14ac:dyDescent="0.25">
      <c r="A36" s="41"/>
      <c r="B36" s="124" t="s">
        <v>190</v>
      </c>
      <c r="C36" s="247"/>
      <c r="D36" s="72"/>
      <c r="E36" s="200"/>
      <c r="F36" s="52"/>
      <c r="G36" s="212"/>
      <c r="H36" s="212"/>
      <c r="I36" s="171">
        <f t="shared" si="0"/>
        <v>0</v>
      </c>
      <c r="J36" s="227"/>
      <c r="K36" s="12"/>
      <c r="L36" s="13"/>
    </row>
    <row r="37" spans="1:16" ht="15" x14ac:dyDescent="0.2">
      <c r="A37" s="41">
        <v>2007446</v>
      </c>
      <c r="B37" s="75" t="s">
        <v>44</v>
      </c>
      <c r="C37" s="247"/>
      <c r="D37" s="72">
        <f>4*(1.1)</f>
        <v>4.4000000000000004</v>
      </c>
      <c r="E37" s="200"/>
      <c r="F37" s="52">
        <f>E37*D37</f>
        <v>0</v>
      </c>
      <c r="G37" s="212"/>
      <c r="H37" s="212"/>
      <c r="I37" s="171">
        <f t="shared" si="0"/>
        <v>0</v>
      </c>
      <c r="J37" s="227"/>
      <c r="K37" s="101"/>
      <c r="L37" s="13"/>
    </row>
    <row r="38" spans="1:16" ht="15" x14ac:dyDescent="0.2">
      <c r="A38" s="41">
        <v>2007427</v>
      </c>
      <c r="B38" s="75" t="s">
        <v>45</v>
      </c>
      <c r="C38" s="247"/>
      <c r="D38" s="72">
        <f>4*(1.1)</f>
        <v>4.4000000000000004</v>
      </c>
      <c r="E38" s="200"/>
      <c r="F38" s="52">
        <f>E38*D38</f>
        <v>0</v>
      </c>
      <c r="G38" s="212"/>
      <c r="H38" s="212"/>
      <c r="I38" s="171">
        <f t="shared" si="0"/>
        <v>0</v>
      </c>
      <c r="J38" s="227"/>
      <c r="K38" s="101"/>
      <c r="L38" s="13"/>
    </row>
    <row r="39" spans="1:16" ht="15" x14ac:dyDescent="0.2">
      <c r="A39" s="41">
        <v>2007428</v>
      </c>
      <c r="B39" s="75" t="s">
        <v>41</v>
      </c>
      <c r="C39" s="247"/>
      <c r="D39" s="72">
        <f>5*(1.1)</f>
        <v>5.5</v>
      </c>
      <c r="E39" s="200"/>
      <c r="F39" s="52">
        <f>E39*D39</f>
        <v>0</v>
      </c>
      <c r="G39" s="212"/>
      <c r="H39" s="212"/>
      <c r="I39" s="171">
        <f t="shared" si="0"/>
        <v>0</v>
      </c>
      <c r="J39" s="227"/>
      <c r="K39" s="101"/>
      <c r="L39" s="13"/>
    </row>
    <row r="40" spans="1:16" ht="20.25" x14ac:dyDescent="0.3">
      <c r="A40" s="41">
        <v>2005332</v>
      </c>
      <c r="B40" s="75" t="s">
        <v>50</v>
      </c>
      <c r="C40" s="247"/>
      <c r="D40" s="72">
        <f>3*(1.1)</f>
        <v>3.3000000000000003</v>
      </c>
      <c r="E40" s="200"/>
      <c r="F40" s="52">
        <f>E40*D40</f>
        <v>0</v>
      </c>
      <c r="G40" s="212"/>
      <c r="H40" s="212"/>
      <c r="I40" s="171">
        <f t="shared" si="0"/>
        <v>0</v>
      </c>
      <c r="J40" s="227"/>
      <c r="K40" s="10"/>
      <c r="L40" s="7"/>
      <c r="M40" s="7"/>
      <c r="N40" s="7"/>
      <c r="O40" s="7"/>
      <c r="P40" s="7"/>
    </row>
    <row r="41" spans="1:16" ht="15" x14ac:dyDescent="0.2">
      <c r="A41" s="41">
        <v>51200650</v>
      </c>
      <c r="B41" s="75" t="s">
        <v>130</v>
      </c>
      <c r="C41" s="247"/>
      <c r="D41" s="72">
        <v>37</v>
      </c>
      <c r="E41" s="200"/>
      <c r="F41" s="52">
        <f>E41*D41</f>
        <v>0</v>
      </c>
      <c r="G41" s="212"/>
      <c r="H41" s="212"/>
      <c r="I41" s="171">
        <f t="shared" si="0"/>
        <v>0</v>
      </c>
      <c r="J41" s="227"/>
      <c r="K41" s="12"/>
      <c r="L41" s="13"/>
    </row>
    <row r="42" spans="1:16" ht="18" x14ac:dyDescent="0.25">
      <c r="A42" s="41"/>
      <c r="B42" s="124" t="s">
        <v>176</v>
      </c>
      <c r="C42" s="247"/>
      <c r="D42" s="72"/>
      <c r="E42" s="200"/>
      <c r="F42" s="52"/>
      <c r="G42" s="212"/>
      <c r="H42" s="212"/>
      <c r="I42" s="171">
        <f t="shared" si="0"/>
        <v>0</v>
      </c>
      <c r="J42" s="227"/>
      <c r="K42" s="101"/>
      <c r="L42" s="13"/>
    </row>
    <row r="43" spans="1:16" ht="15" x14ac:dyDescent="0.2">
      <c r="A43" s="41">
        <v>2007192</v>
      </c>
      <c r="B43" s="75" t="s">
        <v>42</v>
      </c>
      <c r="C43" s="247"/>
      <c r="D43" s="72">
        <f>5*(1.1)</f>
        <v>5.5</v>
      </c>
      <c r="E43" s="200"/>
      <c r="F43" s="52">
        <f>E43*D43</f>
        <v>0</v>
      </c>
      <c r="G43" s="212"/>
      <c r="H43" s="212"/>
      <c r="I43" s="171">
        <f t="shared" si="0"/>
        <v>0</v>
      </c>
      <c r="J43" s="227"/>
      <c r="K43" s="101"/>
      <c r="L43" s="13"/>
    </row>
    <row r="44" spans="1:16" ht="18" x14ac:dyDescent="0.25">
      <c r="A44" s="41"/>
      <c r="B44" s="124" t="s">
        <v>183</v>
      </c>
      <c r="C44" s="247"/>
      <c r="D44" s="72"/>
      <c r="E44" s="200"/>
      <c r="F44" s="52"/>
      <c r="G44" s="212"/>
      <c r="H44" s="212"/>
      <c r="I44" s="171">
        <f t="shared" si="0"/>
        <v>0</v>
      </c>
      <c r="J44" s="227"/>
      <c r="K44" s="101"/>
      <c r="L44" s="13"/>
    </row>
    <row r="45" spans="1:16" ht="15" x14ac:dyDescent="0.2">
      <c r="A45" s="41">
        <v>2003159</v>
      </c>
      <c r="B45" s="75" t="s">
        <v>43</v>
      </c>
      <c r="C45" s="247"/>
      <c r="D45" s="72">
        <f>5*(1.1)</f>
        <v>5.5</v>
      </c>
      <c r="E45" s="200"/>
      <c r="F45" s="52">
        <f>E45*D45</f>
        <v>0</v>
      </c>
      <c r="G45" s="212"/>
      <c r="H45" s="212"/>
      <c r="I45" s="171">
        <f t="shared" si="0"/>
        <v>0</v>
      </c>
      <c r="J45" s="227"/>
      <c r="K45" s="101"/>
      <c r="L45" s="13"/>
    </row>
    <row r="46" spans="1:16" ht="18" x14ac:dyDescent="0.25">
      <c r="A46" s="41"/>
      <c r="B46" s="124" t="s">
        <v>184</v>
      </c>
      <c r="C46" s="247"/>
      <c r="D46" s="72"/>
      <c r="E46" s="200"/>
      <c r="F46" s="52"/>
      <c r="G46" s="212"/>
      <c r="H46" s="212"/>
      <c r="I46" s="171">
        <f t="shared" si="0"/>
        <v>0</v>
      </c>
      <c r="J46" s="227"/>
      <c r="K46" s="101"/>
      <c r="L46" s="13"/>
    </row>
    <row r="47" spans="1:16" ht="15" x14ac:dyDescent="0.2">
      <c r="A47" s="41">
        <v>2004461</v>
      </c>
      <c r="B47" s="75" t="s">
        <v>47</v>
      </c>
      <c r="C47" s="247"/>
      <c r="D47" s="72">
        <f>4*(1.1)</f>
        <v>4.4000000000000004</v>
      </c>
      <c r="E47" s="200"/>
      <c r="F47" s="52">
        <f>E47*D47</f>
        <v>0</v>
      </c>
      <c r="G47" s="212"/>
      <c r="H47" s="212"/>
      <c r="I47" s="171">
        <f t="shared" si="0"/>
        <v>0</v>
      </c>
      <c r="J47" s="227"/>
      <c r="K47" s="101"/>
      <c r="L47" s="13"/>
    </row>
    <row r="48" spans="1:16" ht="15" x14ac:dyDescent="0.2">
      <c r="A48" s="41">
        <v>2003185</v>
      </c>
      <c r="B48" s="75" t="s">
        <v>36</v>
      </c>
      <c r="C48" s="247"/>
      <c r="D48" s="72">
        <f>24*(1.1)</f>
        <v>26.400000000000002</v>
      </c>
      <c r="E48" s="200"/>
      <c r="F48" s="52">
        <f>E48*D48</f>
        <v>0</v>
      </c>
      <c r="G48" s="212"/>
      <c r="H48" s="212"/>
      <c r="I48" s="171">
        <f t="shared" si="0"/>
        <v>0</v>
      </c>
      <c r="J48" s="227"/>
      <c r="K48" s="12"/>
      <c r="L48" s="13"/>
    </row>
    <row r="49" spans="1:16" ht="18" x14ac:dyDescent="0.25">
      <c r="A49" s="117"/>
      <c r="B49" s="124" t="s">
        <v>191</v>
      </c>
      <c r="C49" s="247"/>
      <c r="D49" s="128"/>
      <c r="E49" s="219"/>
      <c r="F49" s="76"/>
      <c r="G49" s="222"/>
      <c r="H49" s="212"/>
      <c r="I49" s="171">
        <f t="shared" si="0"/>
        <v>0</v>
      </c>
      <c r="J49" s="227"/>
      <c r="K49" s="101"/>
      <c r="L49" s="13"/>
    </row>
    <row r="50" spans="1:16" ht="20.25" x14ac:dyDescent="0.3">
      <c r="A50" s="117">
        <v>2007292</v>
      </c>
      <c r="B50" s="127" t="s">
        <v>49</v>
      </c>
      <c r="C50" s="247"/>
      <c r="D50" s="128">
        <v>3</v>
      </c>
      <c r="E50" s="219"/>
      <c r="F50" s="76">
        <f>E50*D50</f>
        <v>0</v>
      </c>
      <c r="G50" s="222"/>
      <c r="H50" s="212"/>
      <c r="I50" s="171">
        <f t="shared" si="0"/>
        <v>0</v>
      </c>
      <c r="J50" s="227"/>
      <c r="K50" s="102"/>
      <c r="L50" s="7"/>
      <c r="M50" s="7"/>
      <c r="N50" s="7"/>
      <c r="O50" s="7"/>
      <c r="P50" s="7"/>
    </row>
    <row r="51" spans="1:16" ht="15" x14ac:dyDescent="0.2">
      <c r="A51" s="117">
        <v>2007293</v>
      </c>
      <c r="B51" s="127" t="s">
        <v>48</v>
      </c>
      <c r="C51" s="247"/>
      <c r="D51" s="128">
        <v>3</v>
      </c>
      <c r="E51" s="219"/>
      <c r="F51" s="76">
        <f>E51*D51</f>
        <v>0</v>
      </c>
      <c r="G51" s="222"/>
      <c r="H51" s="212"/>
      <c r="I51" s="171">
        <f t="shared" si="0"/>
        <v>0</v>
      </c>
      <c r="J51" s="227"/>
      <c r="K51" s="101"/>
      <c r="L51" s="13"/>
    </row>
    <row r="52" spans="1:16" ht="20.25" x14ac:dyDescent="0.3">
      <c r="A52" s="117">
        <v>2007842</v>
      </c>
      <c r="B52" s="127" t="s">
        <v>51</v>
      </c>
      <c r="C52" s="247"/>
      <c r="D52" s="128">
        <v>3</v>
      </c>
      <c r="E52" s="219"/>
      <c r="F52" s="76">
        <f>E52*D52</f>
        <v>0</v>
      </c>
      <c r="G52" s="222"/>
      <c r="H52" s="212"/>
      <c r="I52" s="171">
        <f t="shared" si="0"/>
        <v>0</v>
      </c>
      <c r="J52" s="227"/>
      <c r="K52" s="10"/>
      <c r="L52" s="7"/>
      <c r="M52" s="7"/>
      <c r="N52" s="7"/>
      <c r="O52" s="7"/>
      <c r="P52" s="7"/>
    </row>
    <row r="53" spans="1:16" ht="15" x14ac:dyDescent="0.2">
      <c r="A53" s="117">
        <v>2007841</v>
      </c>
      <c r="B53" s="127" t="s">
        <v>52</v>
      </c>
      <c r="C53" s="247"/>
      <c r="D53" s="128">
        <v>3</v>
      </c>
      <c r="E53" s="219"/>
      <c r="F53" s="76">
        <f>E53*D53</f>
        <v>0</v>
      </c>
      <c r="G53" s="222"/>
      <c r="H53" s="212"/>
      <c r="I53" s="171">
        <f t="shared" si="0"/>
        <v>0</v>
      </c>
      <c r="J53" s="227"/>
      <c r="K53" s="12"/>
      <c r="L53" s="13"/>
    </row>
    <row r="54" spans="1:16" ht="18" x14ac:dyDescent="0.25">
      <c r="A54" s="117"/>
      <c r="B54" s="124" t="s">
        <v>185</v>
      </c>
      <c r="C54" s="247"/>
      <c r="D54" s="128"/>
      <c r="E54" s="219"/>
      <c r="F54" s="76"/>
      <c r="G54" s="222"/>
      <c r="H54" s="212"/>
      <c r="I54" s="171">
        <f t="shared" si="0"/>
        <v>0</v>
      </c>
      <c r="J54" s="227"/>
      <c r="K54" s="101"/>
      <c r="L54" s="13"/>
    </row>
    <row r="55" spans="1:16" ht="15" x14ac:dyDescent="0.2">
      <c r="A55" s="41">
        <v>2003123</v>
      </c>
      <c r="B55" s="75" t="s">
        <v>39</v>
      </c>
      <c r="C55" s="247"/>
      <c r="D55" s="72">
        <v>8</v>
      </c>
      <c r="E55" s="200"/>
      <c r="F55" s="52">
        <f>E55*D55</f>
        <v>0</v>
      </c>
      <c r="G55" s="212"/>
      <c r="H55" s="212"/>
      <c r="I55" s="171">
        <f t="shared" si="0"/>
        <v>0</v>
      </c>
      <c r="J55" s="227"/>
      <c r="K55" s="12"/>
      <c r="L55" s="13"/>
    </row>
    <row r="56" spans="1:16" ht="15" x14ac:dyDescent="0.2">
      <c r="A56" s="41">
        <v>2003129</v>
      </c>
      <c r="B56" s="75" t="s">
        <v>53</v>
      </c>
      <c r="C56" s="247"/>
      <c r="D56" s="72">
        <v>2</v>
      </c>
      <c r="E56" s="200"/>
      <c r="F56" s="52">
        <f>E56*D56</f>
        <v>0</v>
      </c>
      <c r="G56" s="212"/>
      <c r="H56" s="212"/>
      <c r="I56" s="171">
        <f t="shared" si="0"/>
        <v>0</v>
      </c>
      <c r="J56" s="227"/>
      <c r="K56" s="12"/>
      <c r="L56" s="13"/>
    </row>
    <row r="57" spans="1:16" ht="18" x14ac:dyDescent="0.25">
      <c r="A57" s="117"/>
      <c r="B57" s="124" t="s">
        <v>192</v>
      </c>
      <c r="C57" s="247"/>
      <c r="D57" s="128"/>
      <c r="E57" s="219"/>
      <c r="F57" s="76"/>
      <c r="G57" s="222"/>
      <c r="H57" s="212"/>
      <c r="I57" s="171">
        <f t="shared" si="0"/>
        <v>0</v>
      </c>
      <c r="J57" s="227"/>
      <c r="K57" s="12"/>
      <c r="L57" s="13"/>
    </row>
    <row r="58" spans="1:16" ht="15" x14ac:dyDescent="0.2">
      <c r="A58" s="117">
        <v>2003197</v>
      </c>
      <c r="B58" s="127" t="s">
        <v>189</v>
      </c>
      <c r="C58" s="247"/>
      <c r="D58" s="128">
        <v>1</v>
      </c>
      <c r="E58" s="219"/>
      <c r="F58" s="76">
        <f>E58*D58</f>
        <v>0</v>
      </c>
      <c r="G58" s="222"/>
      <c r="H58" s="212"/>
      <c r="I58" s="171">
        <f t="shared" si="0"/>
        <v>0</v>
      </c>
      <c r="J58" s="227"/>
      <c r="K58" s="12"/>
      <c r="L58" s="13"/>
    </row>
    <row r="59" spans="1:16" ht="18" x14ac:dyDescent="0.25">
      <c r="A59" s="41"/>
      <c r="B59" s="124" t="s">
        <v>186</v>
      </c>
      <c r="C59" s="247"/>
      <c r="D59" s="72"/>
      <c r="E59" s="200"/>
      <c r="F59" s="52"/>
      <c r="G59" s="212"/>
      <c r="H59" s="212"/>
      <c r="I59" s="171">
        <f t="shared" si="0"/>
        <v>0</v>
      </c>
      <c r="J59" s="227"/>
      <c r="K59" s="12"/>
      <c r="L59" s="13"/>
    </row>
    <row r="60" spans="1:16" ht="15" x14ac:dyDescent="0.2">
      <c r="A60" s="41">
        <v>2003149</v>
      </c>
      <c r="B60" s="75" t="s">
        <v>54</v>
      </c>
      <c r="C60" s="247"/>
      <c r="D60" s="72">
        <f>3*(1.1)</f>
        <v>3.3000000000000003</v>
      </c>
      <c r="E60" s="200"/>
      <c r="F60" s="52">
        <f>E60*D60</f>
        <v>0</v>
      </c>
      <c r="G60" s="212"/>
      <c r="H60" s="212"/>
      <c r="I60" s="171">
        <f t="shared" si="0"/>
        <v>0</v>
      </c>
      <c r="J60" s="227"/>
      <c r="K60" s="12"/>
      <c r="L60" s="13"/>
    </row>
    <row r="61" spans="1:16" ht="15" x14ac:dyDescent="0.2">
      <c r="A61" s="41">
        <v>2003145</v>
      </c>
      <c r="B61" s="75" t="s">
        <v>55</v>
      </c>
      <c r="C61" s="247"/>
      <c r="D61" s="72">
        <f>2*(1.1)</f>
        <v>2.2000000000000002</v>
      </c>
      <c r="E61" s="200"/>
      <c r="F61" s="52">
        <f>E61*D61</f>
        <v>0</v>
      </c>
      <c r="G61" s="212"/>
      <c r="H61" s="212"/>
      <c r="I61" s="171">
        <f t="shared" si="0"/>
        <v>0</v>
      </c>
      <c r="J61" s="227"/>
      <c r="K61" s="12"/>
      <c r="L61" s="13"/>
    </row>
    <row r="62" spans="1:16" ht="18" x14ac:dyDescent="0.25">
      <c r="A62" s="41"/>
      <c r="B62" s="124" t="s">
        <v>187</v>
      </c>
      <c r="C62" s="247"/>
      <c r="D62" s="72"/>
      <c r="E62" s="200"/>
      <c r="F62" s="52"/>
      <c r="G62" s="212"/>
      <c r="H62" s="212"/>
      <c r="I62" s="171">
        <f t="shared" si="0"/>
        <v>0</v>
      </c>
      <c r="J62" s="227"/>
      <c r="K62" s="12"/>
      <c r="L62" s="13"/>
    </row>
    <row r="63" spans="1:16" ht="15" x14ac:dyDescent="0.2">
      <c r="A63" s="118">
        <v>51200584</v>
      </c>
      <c r="B63" s="118" t="s">
        <v>164</v>
      </c>
      <c r="C63" s="247"/>
      <c r="D63" s="72">
        <f>36/5*12</f>
        <v>86.4</v>
      </c>
      <c r="E63" s="200"/>
      <c r="F63" s="52">
        <f>E63*D63</f>
        <v>0</v>
      </c>
      <c r="G63" s="212"/>
      <c r="H63" s="212"/>
      <c r="I63" s="171">
        <f t="shared" si="0"/>
        <v>0</v>
      </c>
      <c r="J63" s="227"/>
      <c r="K63" s="12"/>
      <c r="L63" s="13"/>
    </row>
    <row r="64" spans="1:16" ht="15" x14ac:dyDescent="0.2">
      <c r="A64" s="118">
        <v>51200588</v>
      </c>
      <c r="B64" s="118" t="s">
        <v>165</v>
      </c>
      <c r="C64" s="247"/>
      <c r="D64" s="72">
        <f>23/5*12</f>
        <v>55.199999999999996</v>
      </c>
      <c r="E64" s="200"/>
      <c r="F64" s="52">
        <f>E64*D64</f>
        <v>0</v>
      </c>
      <c r="G64" s="212"/>
      <c r="H64" s="212"/>
      <c r="I64" s="171">
        <f t="shared" si="0"/>
        <v>0</v>
      </c>
      <c r="J64" s="227"/>
      <c r="K64" s="12"/>
      <c r="L64" s="13"/>
    </row>
    <row r="65" spans="1:14" ht="15" x14ac:dyDescent="0.2">
      <c r="A65" s="118">
        <v>51200589</v>
      </c>
      <c r="B65" s="118" t="s">
        <v>166</v>
      </c>
      <c r="C65" s="247"/>
      <c r="D65" s="72">
        <f>27/5*12</f>
        <v>64.800000000000011</v>
      </c>
      <c r="E65" s="200"/>
      <c r="F65" s="52">
        <f>E65*D65</f>
        <v>0</v>
      </c>
      <c r="G65" s="212"/>
      <c r="H65" s="212"/>
      <c r="I65" s="171">
        <f t="shared" si="0"/>
        <v>0</v>
      </c>
      <c r="J65" s="227"/>
      <c r="K65" s="12"/>
      <c r="L65" s="13"/>
    </row>
    <row r="66" spans="1:14" ht="15" x14ac:dyDescent="0.2">
      <c r="A66" s="118">
        <v>51200590</v>
      </c>
      <c r="B66" s="118" t="s">
        <v>167</v>
      </c>
      <c r="C66" s="247"/>
      <c r="D66" s="72">
        <f>27/5*12</f>
        <v>64.800000000000011</v>
      </c>
      <c r="E66" s="200"/>
      <c r="F66" s="52">
        <f>E66*D66</f>
        <v>0</v>
      </c>
      <c r="G66" s="212"/>
      <c r="H66" s="212"/>
      <c r="I66" s="171">
        <f t="shared" si="0"/>
        <v>0</v>
      </c>
      <c r="J66" s="227"/>
      <c r="K66" s="12"/>
      <c r="L66" s="13"/>
    </row>
    <row r="67" spans="1:14" ht="15" x14ac:dyDescent="0.2">
      <c r="A67" s="118">
        <v>51200605</v>
      </c>
      <c r="B67" s="118" t="s">
        <v>168</v>
      </c>
      <c r="C67" s="247"/>
      <c r="D67" s="72">
        <v>5</v>
      </c>
      <c r="E67" s="200"/>
      <c r="F67" s="52">
        <f>E67*D67</f>
        <v>0</v>
      </c>
      <c r="G67" s="212"/>
      <c r="H67" s="212"/>
      <c r="I67" s="171">
        <f t="shared" si="0"/>
        <v>0</v>
      </c>
      <c r="J67" s="227"/>
      <c r="K67" s="125"/>
      <c r="L67" s="13"/>
    </row>
    <row r="68" spans="1:14" ht="18" x14ac:dyDescent="0.25">
      <c r="A68" s="118"/>
      <c r="B68" s="124" t="s">
        <v>188</v>
      </c>
      <c r="C68" s="247"/>
      <c r="D68" s="72"/>
      <c r="E68" s="200"/>
      <c r="F68" s="52"/>
      <c r="G68" s="212"/>
      <c r="H68" s="212"/>
      <c r="I68" s="171">
        <f t="shared" si="0"/>
        <v>0</v>
      </c>
      <c r="J68" s="227"/>
      <c r="K68" s="125"/>
      <c r="L68" s="13"/>
    </row>
    <row r="69" spans="1:14" ht="15" x14ac:dyDescent="0.2">
      <c r="A69" s="41">
        <v>51200691</v>
      </c>
      <c r="B69" s="75" t="s">
        <v>131</v>
      </c>
      <c r="C69" s="247"/>
      <c r="D69" s="72">
        <v>103</v>
      </c>
      <c r="E69" s="200"/>
      <c r="F69" s="52">
        <f>E69*D69</f>
        <v>0</v>
      </c>
      <c r="G69" s="212"/>
      <c r="H69" s="212"/>
      <c r="I69" s="171">
        <f t="shared" si="0"/>
        <v>0</v>
      </c>
      <c r="J69" s="227"/>
      <c r="K69" s="12"/>
      <c r="L69" s="13"/>
    </row>
    <row r="70" spans="1:14" ht="15" x14ac:dyDescent="0.2">
      <c r="A70" s="41">
        <v>51200690</v>
      </c>
      <c r="B70" s="75" t="s">
        <v>129</v>
      </c>
      <c r="C70" s="247"/>
      <c r="D70" s="72">
        <v>407</v>
      </c>
      <c r="E70" s="200"/>
      <c r="F70" s="52">
        <f>E70*D70</f>
        <v>0</v>
      </c>
      <c r="G70" s="212"/>
      <c r="H70" s="212"/>
      <c r="I70" s="171">
        <f t="shared" si="0"/>
        <v>0</v>
      </c>
      <c r="J70" s="227"/>
      <c r="K70" s="12"/>
      <c r="L70" s="13"/>
    </row>
    <row r="71" spans="1:14" ht="18" x14ac:dyDescent="0.25">
      <c r="A71" s="41"/>
      <c r="B71" s="124" t="s">
        <v>181</v>
      </c>
      <c r="C71" s="247"/>
      <c r="D71" s="72"/>
      <c r="E71" s="200"/>
      <c r="F71" s="52"/>
      <c r="G71" s="212"/>
      <c r="H71" s="212"/>
      <c r="I71" s="171">
        <f t="shared" si="0"/>
        <v>0</v>
      </c>
      <c r="J71" s="227"/>
      <c r="K71" s="101"/>
      <c r="L71" s="13"/>
    </row>
    <row r="72" spans="1:14" ht="15" x14ac:dyDescent="0.2">
      <c r="A72" s="41">
        <v>2007436</v>
      </c>
      <c r="B72" s="75" t="s">
        <v>28</v>
      </c>
      <c r="C72" s="247"/>
      <c r="D72" s="72">
        <f>123*(1.1)</f>
        <v>135.30000000000001</v>
      </c>
      <c r="E72" s="200"/>
      <c r="F72" s="52">
        <f>E72*D72</f>
        <v>0</v>
      </c>
      <c r="G72" s="212"/>
      <c r="H72" s="212"/>
      <c r="I72" s="171">
        <f t="shared" si="0"/>
        <v>0</v>
      </c>
      <c r="J72" s="227"/>
      <c r="K72" s="12"/>
      <c r="L72" s="13"/>
    </row>
    <row r="73" spans="1:14" ht="15" x14ac:dyDescent="0.2">
      <c r="A73" s="41">
        <v>2007433</v>
      </c>
      <c r="B73" s="75" t="s">
        <v>29</v>
      </c>
      <c r="C73" s="247"/>
      <c r="D73" s="72">
        <f>106*(1.1)</f>
        <v>116.60000000000001</v>
      </c>
      <c r="E73" s="200"/>
      <c r="F73" s="52">
        <f>E73*D73</f>
        <v>0</v>
      </c>
      <c r="G73" s="212"/>
      <c r="H73" s="212"/>
      <c r="I73" s="171">
        <f t="shared" ref="I73:I79" si="1">D73*H73</f>
        <v>0</v>
      </c>
      <c r="J73" s="227"/>
      <c r="K73" s="78"/>
      <c r="L73" s="79"/>
      <c r="M73" s="7"/>
      <c r="N73" s="7"/>
    </row>
    <row r="74" spans="1:14" ht="15" x14ac:dyDescent="0.2">
      <c r="A74" s="41">
        <v>2007435</v>
      </c>
      <c r="B74" s="75" t="s">
        <v>30</v>
      </c>
      <c r="C74" s="247"/>
      <c r="D74" s="72">
        <f>111*(1.1)</f>
        <v>122.10000000000001</v>
      </c>
      <c r="E74" s="200"/>
      <c r="F74" s="52">
        <f>E74*D74</f>
        <v>0</v>
      </c>
      <c r="G74" s="212"/>
      <c r="H74" s="212"/>
      <c r="I74" s="171">
        <f t="shared" si="1"/>
        <v>0</v>
      </c>
      <c r="J74" s="227"/>
      <c r="K74" s="77"/>
    </row>
    <row r="75" spans="1:14" ht="14.25" customHeight="1" x14ac:dyDescent="0.2">
      <c r="A75" s="41">
        <v>2007434</v>
      </c>
      <c r="B75" s="75" t="s">
        <v>31</v>
      </c>
      <c r="C75" s="247"/>
      <c r="D75" s="72">
        <f>85*(1.1)</f>
        <v>93.500000000000014</v>
      </c>
      <c r="E75" s="200"/>
      <c r="F75" s="52">
        <f>E75*D75</f>
        <v>0</v>
      </c>
      <c r="G75" s="212"/>
      <c r="H75" s="212"/>
      <c r="I75" s="171">
        <f t="shared" si="1"/>
        <v>0</v>
      </c>
      <c r="J75" s="227"/>
      <c r="K75" s="12"/>
      <c r="L75" s="13"/>
    </row>
    <row r="76" spans="1:14" ht="15" x14ac:dyDescent="0.2">
      <c r="A76" s="41">
        <v>2003133</v>
      </c>
      <c r="B76" s="75" t="s">
        <v>32</v>
      </c>
      <c r="C76" s="247"/>
      <c r="D76" s="72">
        <f>48*(1.1)</f>
        <v>52.800000000000004</v>
      </c>
      <c r="E76" s="200"/>
      <c r="F76" s="52">
        <f>E76*D76</f>
        <v>0</v>
      </c>
      <c r="G76" s="212"/>
      <c r="H76" s="212"/>
      <c r="I76" s="171">
        <f t="shared" si="1"/>
        <v>0</v>
      </c>
      <c r="J76" s="227"/>
      <c r="K76" s="12"/>
      <c r="L76" s="13"/>
    </row>
    <row r="77" spans="1:14" ht="18" x14ac:dyDescent="0.25">
      <c r="A77" s="41"/>
      <c r="B77" s="124" t="s">
        <v>177</v>
      </c>
      <c r="C77" s="247"/>
      <c r="D77" s="72"/>
      <c r="E77" s="200"/>
      <c r="F77" s="52"/>
      <c r="G77" s="212"/>
      <c r="H77" s="212"/>
      <c r="I77" s="171">
        <f t="shared" si="1"/>
        <v>0</v>
      </c>
      <c r="J77" s="227"/>
      <c r="K77" s="12"/>
      <c r="L77" s="13"/>
    </row>
    <row r="78" spans="1:14" ht="15" x14ac:dyDescent="0.2">
      <c r="A78" s="41">
        <v>51400121</v>
      </c>
      <c r="B78" s="75" t="s">
        <v>150</v>
      </c>
      <c r="C78" s="247"/>
      <c r="D78" s="123">
        <v>10</v>
      </c>
      <c r="E78" s="200"/>
      <c r="F78" s="52">
        <f>E78*D78</f>
        <v>0</v>
      </c>
      <c r="G78" s="212"/>
      <c r="H78" s="212"/>
      <c r="I78" s="171">
        <f t="shared" si="1"/>
        <v>0</v>
      </c>
      <c r="J78" s="227"/>
      <c r="K78" s="12"/>
      <c r="L78" s="13"/>
    </row>
    <row r="79" spans="1:14" ht="15" x14ac:dyDescent="0.2">
      <c r="A79" s="41">
        <v>51400122</v>
      </c>
      <c r="B79" s="75" t="s">
        <v>149</v>
      </c>
      <c r="C79" s="248"/>
      <c r="D79" s="123">
        <v>5</v>
      </c>
      <c r="E79" s="200"/>
      <c r="F79" s="52">
        <f>E79*D79</f>
        <v>0</v>
      </c>
      <c r="G79" s="212"/>
      <c r="H79" s="212"/>
      <c r="I79" s="171">
        <f t="shared" si="1"/>
        <v>0</v>
      </c>
      <c r="J79" s="227"/>
      <c r="K79" s="12"/>
      <c r="L79" s="13"/>
    </row>
    <row r="80" spans="1:14" ht="18" x14ac:dyDescent="0.25">
      <c r="A80" s="148"/>
      <c r="B80" s="149" t="s">
        <v>89</v>
      </c>
      <c r="C80" s="150"/>
      <c r="D80" s="150"/>
      <c r="E80" s="151"/>
      <c r="F80" s="152">
        <f>SUM(F8:F79)</f>
        <v>0</v>
      </c>
      <c r="G80" s="152"/>
      <c r="H80" s="150"/>
      <c r="I80" s="150">
        <f>SUM(I11:I79)</f>
        <v>0</v>
      </c>
      <c r="J80" s="150"/>
      <c r="K80" s="12"/>
      <c r="L80" s="13"/>
    </row>
    <row r="81" spans="1:12" ht="15" x14ac:dyDescent="0.2">
      <c r="B81" s="82"/>
      <c r="C81" s="80"/>
      <c r="D81" s="81"/>
      <c r="E81" s="81"/>
      <c r="F81" s="81"/>
      <c r="G81" s="81"/>
      <c r="H81" s="81"/>
      <c r="I81" s="81"/>
      <c r="J81" s="81"/>
      <c r="K81" s="12"/>
      <c r="L81" s="13"/>
    </row>
    <row r="82" spans="1:12" x14ac:dyDescent="0.2">
      <c r="A82" s="36"/>
      <c r="B82" s="239" t="s">
        <v>217</v>
      </c>
      <c r="C82" s="239"/>
      <c r="D82" s="239"/>
      <c r="E82" s="239"/>
    </row>
    <row r="83" spans="1:12" x14ac:dyDescent="0.2">
      <c r="A83" s="36"/>
      <c r="B83" s="239"/>
      <c r="C83" s="239"/>
      <c r="D83" s="239"/>
      <c r="E83" s="239"/>
    </row>
    <row r="84" spans="1:12" x14ac:dyDescent="0.2">
      <c r="A84" s="36"/>
      <c r="B84" s="239"/>
      <c r="C84" s="239"/>
      <c r="D84" s="239"/>
      <c r="E84" s="239"/>
    </row>
    <row r="85" spans="1:12" x14ac:dyDescent="0.2">
      <c r="A85" s="36"/>
      <c r="B85" s="239"/>
      <c r="C85" s="239"/>
      <c r="D85" s="239"/>
      <c r="E85" s="239"/>
    </row>
    <row r="86" spans="1:12" x14ac:dyDescent="0.2">
      <c r="A86" s="36"/>
      <c r="B86" s="239"/>
      <c r="C86" s="239"/>
      <c r="D86" s="239"/>
      <c r="E86" s="239"/>
    </row>
    <row r="87" spans="1:12" ht="18" x14ac:dyDescent="0.25">
      <c r="A87" s="175"/>
      <c r="B87" s="176"/>
      <c r="C87" s="176"/>
      <c r="D87" s="234" t="s">
        <v>245</v>
      </c>
      <c r="E87" s="234"/>
      <c r="F87" s="234"/>
      <c r="G87" s="234"/>
      <c r="H87" s="241" t="s">
        <v>246</v>
      </c>
      <c r="I87" s="241"/>
      <c r="J87" s="241"/>
    </row>
    <row r="88" spans="1:12" s="10" customFormat="1" ht="20.25" x14ac:dyDescent="0.3">
      <c r="A88" s="167"/>
      <c r="B88" s="165" t="s">
        <v>219</v>
      </c>
      <c r="C88" s="167"/>
      <c r="D88" s="168"/>
      <c r="E88" s="236" t="s">
        <v>249</v>
      </c>
      <c r="F88" s="237"/>
      <c r="G88" s="174" t="s">
        <v>248</v>
      </c>
      <c r="H88" s="236" t="s">
        <v>247</v>
      </c>
      <c r="I88" s="238"/>
      <c r="J88" s="237"/>
    </row>
    <row r="89" spans="1:12" ht="90" x14ac:dyDescent="0.25">
      <c r="A89" s="91"/>
      <c r="B89" s="97" t="s">
        <v>0</v>
      </c>
      <c r="C89" s="169" t="s">
        <v>228</v>
      </c>
      <c r="D89" s="99" t="s">
        <v>7</v>
      </c>
      <c r="E89" s="99" t="s">
        <v>162</v>
      </c>
      <c r="F89" s="99" t="s">
        <v>227</v>
      </c>
      <c r="G89" s="96" t="s">
        <v>244</v>
      </c>
      <c r="H89" s="99" t="s">
        <v>163</v>
      </c>
      <c r="I89" s="99" t="s">
        <v>227</v>
      </c>
      <c r="J89" s="96" t="s">
        <v>244</v>
      </c>
    </row>
    <row r="90" spans="1:12" ht="15.75" x14ac:dyDescent="0.25">
      <c r="A90" s="49"/>
      <c r="B90" s="55" t="s">
        <v>106</v>
      </c>
      <c r="C90" s="224"/>
      <c r="D90" s="74">
        <f>(D8+D11+D14+D17)</f>
        <v>7617.5000000000009</v>
      </c>
      <c r="E90" s="223"/>
      <c r="F90" s="52">
        <f>D90*E90</f>
        <v>0</v>
      </c>
      <c r="G90" s="212"/>
      <c r="H90" s="220"/>
      <c r="I90" s="147">
        <f>H90*D90</f>
        <v>0</v>
      </c>
      <c r="J90" s="212"/>
    </row>
    <row r="91" spans="1:12" ht="15.75" x14ac:dyDescent="0.25">
      <c r="A91" s="49"/>
      <c r="B91" s="55" t="s">
        <v>107</v>
      </c>
      <c r="C91" s="224"/>
      <c r="D91" s="74">
        <f>(D9+D12+D15+D23)</f>
        <v>4667.3000000000011</v>
      </c>
      <c r="E91" s="223"/>
      <c r="F91" s="171">
        <f t="shared" ref="F91:F110" si="2">D91*E91</f>
        <v>0</v>
      </c>
      <c r="G91" s="212"/>
      <c r="H91" s="220"/>
      <c r="I91" s="147">
        <f t="shared" ref="I91:I110" si="3">H91*D91</f>
        <v>0</v>
      </c>
      <c r="J91" s="212"/>
    </row>
    <row r="92" spans="1:12" ht="15.75" x14ac:dyDescent="0.25">
      <c r="A92" s="49"/>
      <c r="B92" s="55" t="s">
        <v>108</v>
      </c>
      <c r="C92" s="224"/>
      <c r="D92" s="74">
        <f>(D25)</f>
        <v>20</v>
      </c>
      <c r="E92" s="223"/>
      <c r="F92" s="171">
        <f t="shared" si="2"/>
        <v>0</v>
      </c>
      <c r="G92" s="212"/>
      <c r="H92" s="212"/>
      <c r="I92" s="147">
        <f t="shared" si="3"/>
        <v>0</v>
      </c>
      <c r="J92" s="212"/>
    </row>
    <row r="93" spans="1:12" ht="15.75" x14ac:dyDescent="0.25">
      <c r="A93" s="49"/>
      <c r="B93" s="55" t="s">
        <v>109</v>
      </c>
      <c r="C93" s="224"/>
      <c r="D93" s="74">
        <f>SUM(D27)</f>
        <v>11</v>
      </c>
      <c r="E93" s="223"/>
      <c r="F93" s="171">
        <f t="shared" si="2"/>
        <v>0</v>
      </c>
      <c r="G93" s="212"/>
      <c r="H93" s="212"/>
      <c r="I93" s="147">
        <f t="shared" si="3"/>
        <v>0</v>
      </c>
      <c r="J93" s="212"/>
    </row>
    <row r="94" spans="1:12" ht="15.75" x14ac:dyDescent="0.25">
      <c r="A94" s="49"/>
      <c r="B94" s="55" t="s">
        <v>110</v>
      </c>
      <c r="C94" s="224"/>
      <c r="D94" s="74">
        <f>SUM(D26)</f>
        <v>22</v>
      </c>
      <c r="E94" s="223"/>
      <c r="F94" s="171">
        <f t="shared" si="2"/>
        <v>0</v>
      </c>
      <c r="G94" s="212"/>
      <c r="H94" s="220"/>
      <c r="I94" s="147">
        <f t="shared" si="3"/>
        <v>0</v>
      </c>
      <c r="J94" s="212"/>
    </row>
    <row r="95" spans="1:12" ht="15.75" x14ac:dyDescent="0.25">
      <c r="A95" s="49"/>
      <c r="B95" s="55" t="s">
        <v>133</v>
      </c>
      <c r="C95" s="224"/>
      <c r="D95" s="74">
        <f>SUM(D25)</f>
        <v>20</v>
      </c>
      <c r="E95" s="223"/>
      <c r="F95" s="171">
        <f t="shared" si="2"/>
        <v>0</v>
      </c>
      <c r="G95" s="212"/>
      <c r="H95" s="212"/>
      <c r="I95" s="147">
        <f t="shared" si="3"/>
        <v>0</v>
      </c>
      <c r="J95" s="212"/>
    </row>
    <row r="96" spans="1:12" ht="15.75" x14ac:dyDescent="0.25">
      <c r="A96" s="49"/>
      <c r="B96" s="55" t="s">
        <v>111</v>
      </c>
      <c r="C96" s="224"/>
      <c r="D96" s="74">
        <f>SUM(D95,D21,D63)</f>
        <v>341.34900000000005</v>
      </c>
      <c r="E96" s="223"/>
      <c r="F96" s="171">
        <f t="shared" si="2"/>
        <v>0</v>
      </c>
      <c r="G96" s="212"/>
      <c r="H96" s="212"/>
      <c r="I96" s="147">
        <f t="shared" si="3"/>
        <v>0</v>
      </c>
      <c r="J96" s="212"/>
    </row>
    <row r="97" spans="1:10" ht="15.75" x14ac:dyDescent="0.25">
      <c r="A97" s="41"/>
      <c r="B97" s="55" t="s">
        <v>112</v>
      </c>
      <c r="C97" s="224"/>
      <c r="D97" s="74">
        <f>SUM(D96,D22,D64)</f>
        <v>633.04900000000009</v>
      </c>
      <c r="E97" s="223"/>
      <c r="F97" s="171">
        <f t="shared" si="2"/>
        <v>0</v>
      </c>
      <c r="G97" s="212"/>
      <c r="H97" s="212"/>
      <c r="I97" s="147">
        <f t="shared" si="3"/>
        <v>0</v>
      </c>
      <c r="J97" s="212"/>
    </row>
    <row r="98" spans="1:10" ht="15.75" x14ac:dyDescent="0.25">
      <c r="A98" s="41"/>
      <c r="B98" s="55" t="s">
        <v>113</v>
      </c>
      <c r="C98" s="224"/>
      <c r="D98" s="74">
        <f>SUM(D97,D19,D65)</f>
        <v>934.34900000000016</v>
      </c>
      <c r="E98" s="223"/>
      <c r="F98" s="171">
        <f t="shared" si="2"/>
        <v>0</v>
      </c>
      <c r="G98" s="212"/>
      <c r="H98" s="212"/>
      <c r="I98" s="147">
        <f t="shared" si="3"/>
        <v>0</v>
      </c>
      <c r="J98" s="212"/>
    </row>
    <row r="99" spans="1:10" ht="15.75" x14ac:dyDescent="0.25">
      <c r="A99" s="41"/>
      <c r="B99" s="55" t="s">
        <v>114</v>
      </c>
      <c r="C99" s="224"/>
      <c r="D99" s="74">
        <f>SUM(D98,D20,D66)</f>
        <v>1238.9490000000001</v>
      </c>
      <c r="E99" s="223"/>
      <c r="F99" s="171">
        <f t="shared" si="2"/>
        <v>0</v>
      </c>
      <c r="G99" s="212"/>
      <c r="H99" s="212"/>
      <c r="I99" s="147">
        <f t="shared" si="3"/>
        <v>0</v>
      </c>
      <c r="J99" s="212"/>
    </row>
    <row r="100" spans="1:10" ht="15.75" x14ac:dyDescent="0.25">
      <c r="A100" s="41"/>
      <c r="B100" s="55" t="s">
        <v>223</v>
      </c>
      <c r="C100" s="224"/>
      <c r="D100" s="74">
        <f>SUM(D23,D67)</f>
        <v>44.6</v>
      </c>
      <c r="E100" s="223"/>
      <c r="F100" s="171">
        <f t="shared" si="2"/>
        <v>0</v>
      </c>
      <c r="G100" s="212"/>
      <c r="H100" s="212"/>
      <c r="I100" s="147">
        <f t="shared" si="3"/>
        <v>0</v>
      </c>
      <c r="J100" s="212"/>
    </row>
    <row r="101" spans="1:10" ht="15.75" x14ac:dyDescent="0.25">
      <c r="A101" s="41"/>
      <c r="B101" s="55" t="s">
        <v>222</v>
      </c>
      <c r="C101" s="224"/>
      <c r="D101" s="74"/>
      <c r="E101" s="223"/>
      <c r="F101" s="171">
        <f t="shared" si="2"/>
        <v>0</v>
      </c>
      <c r="G101" s="212"/>
      <c r="H101" s="212"/>
      <c r="I101" s="147">
        <f t="shared" si="3"/>
        <v>0</v>
      </c>
      <c r="J101" s="212"/>
    </row>
    <row r="102" spans="1:10" ht="15.75" x14ac:dyDescent="0.25">
      <c r="A102" s="41"/>
      <c r="B102" s="55" t="s">
        <v>115</v>
      </c>
      <c r="C102" s="224"/>
      <c r="D102" s="74">
        <f>SUM(D40,D32,D73)</f>
        <v>130.9</v>
      </c>
      <c r="E102" s="223"/>
      <c r="F102" s="171">
        <f t="shared" si="2"/>
        <v>0</v>
      </c>
      <c r="G102" s="212"/>
      <c r="H102" s="212"/>
      <c r="I102" s="147">
        <f t="shared" si="3"/>
        <v>0</v>
      </c>
      <c r="J102" s="212"/>
    </row>
    <row r="103" spans="1:10" ht="15.75" x14ac:dyDescent="0.25">
      <c r="A103" s="41"/>
      <c r="B103" s="55" t="s">
        <v>116</v>
      </c>
      <c r="C103" s="224"/>
      <c r="D103" s="74">
        <f>SUM(D38,D29,D72)</f>
        <v>155.10000000000002</v>
      </c>
      <c r="E103" s="223"/>
      <c r="F103" s="171">
        <f t="shared" si="2"/>
        <v>0</v>
      </c>
      <c r="G103" s="212"/>
      <c r="H103" s="212"/>
      <c r="I103" s="147">
        <f t="shared" si="3"/>
        <v>0</v>
      </c>
      <c r="J103" s="212"/>
    </row>
    <row r="104" spans="1:10" ht="15.75" x14ac:dyDescent="0.25">
      <c r="A104" s="41"/>
      <c r="B104" s="55" t="s">
        <v>117</v>
      </c>
      <c r="C104" s="224"/>
      <c r="D104" s="74">
        <f>SUM(D37,D30,D74)</f>
        <v>138.60000000000002</v>
      </c>
      <c r="E104" s="223"/>
      <c r="F104" s="171">
        <f t="shared" si="2"/>
        <v>0</v>
      </c>
      <c r="G104" s="212"/>
      <c r="H104" s="212"/>
      <c r="I104" s="147">
        <f t="shared" si="3"/>
        <v>0</v>
      </c>
      <c r="J104" s="212"/>
    </row>
    <row r="105" spans="1:10" ht="15.75" x14ac:dyDescent="0.25">
      <c r="A105" s="41"/>
      <c r="B105" s="55" t="s">
        <v>118</v>
      </c>
      <c r="C105" s="224"/>
      <c r="D105" s="74">
        <f>SUM(D39,D75,D31)</f>
        <v>108.90000000000002</v>
      </c>
      <c r="E105" s="223"/>
      <c r="F105" s="171">
        <f t="shared" si="2"/>
        <v>0</v>
      </c>
      <c r="G105" s="212"/>
      <c r="H105" s="212"/>
      <c r="I105" s="147">
        <f t="shared" si="3"/>
        <v>0</v>
      </c>
      <c r="J105" s="212"/>
    </row>
    <row r="106" spans="1:10" ht="15.75" x14ac:dyDescent="0.25">
      <c r="A106" s="41"/>
      <c r="B106" s="55" t="s">
        <v>119</v>
      </c>
      <c r="C106" s="224"/>
      <c r="D106" s="74">
        <f>SUM(D76,D41)</f>
        <v>89.800000000000011</v>
      </c>
      <c r="E106" s="223"/>
      <c r="F106" s="171">
        <f t="shared" si="2"/>
        <v>0</v>
      </c>
      <c r="G106" s="212"/>
      <c r="H106" s="212"/>
      <c r="I106" s="147">
        <f t="shared" si="3"/>
        <v>0</v>
      </c>
      <c r="J106" s="212"/>
    </row>
    <row r="107" spans="1:10" ht="15.75" x14ac:dyDescent="0.25">
      <c r="A107" s="41"/>
      <c r="B107" s="55" t="s">
        <v>120</v>
      </c>
      <c r="C107" s="224"/>
      <c r="D107" s="74"/>
      <c r="E107" s="223"/>
      <c r="F107" s="171">
        <f t="shared" si="2"/>
        <v>0</v>
      </c>
      <c r="G107" s="212"/>
      <c r="H107" s="212"/>
      <c r="I107" s="147">
        <f t="shared" si="3"/>
        <v>0</v>
      </c>
      <c r="J107" s="212"/>
    </row>
    <row r="108" spans="1:10" ht="15.75" x14ac:dyDescent="0.25">
      <c r="A108" s="41"/>
      <c r="B108" s="55" t="s">
        <v>56</v>
      </c>
      <c r="C108" s="224"/>
      <c r="D108" s="74">
        <f>SUM(D78,D79)</f>
        <v>15</v>
      </c>
      <c r="E108" s="223"/>
      <c r="F108" s="171">
        <f t="shared" si="2"/>
        <v>0</v>
      </c>
      <c r="G108" s="212"/>
      <c r="H108" s="212"/>
      <c r="I108" s="147">
        <f t="shared" si="3"/>
        <v>0</v>
      </c>
      <c r="J108" s="212"/>
    </row>
    <row r="109" spans="1:10" ht="15.75" x14ac:dyDescent="0.25">
      <c r="A109" s="41"/>
      <c r="B109" s="55" t="s">
        <v>57</v>
      </c>
      <c r="C109" s="224"/>
      <c r="D109" s="74"/>
      <c r="E109" s="223"/>
      <c r="F109" s="171">
        <f t="shared" si="2"/>
        <v>0</v>
      </c>
      <c r="G109" s="212"/>
      <c r="H109" s="212"/>
      <c r="I109" s="147">
        <f t="shared" si="3"/>
        <v>0</v>
      </c>
      <c r="J109" s="212"/>
    </row>
    <row r="110" spans="1:10" ht="15.75" x14ac:dyDescent="0.25">
      <c r="A110" s="41"/>
      <c r="B110" s="55" t="s">
        <v>58</v>
      </c>
      <c r="C110" s="224"/>
      <c r="D110" s="74"/>
      <c r="E110" s="223"/>
      <c r="F110" s="171">
        <f t="shared" si="2"/>
        <v>0</v>
      </c>
      <c r="G110" s="212"/>
      <c r="H110" s="212"/>
      <c r="I110" s="147">
        <f t="shared" si="3"/>
        <v>0</v>
      </c>
      <c r="J110" s="212"/>
    </row>
    <row r="111" spans="1:10" ht="18" x14ac:dyDescent="0.25">
      <c r="A111" s="73"/>
      <c r="B111" s="149" t="s">
        <v>218</v>
      </c>
      <c r="C111" s="185"/>
      <c r="D111" s="186"/>
      <c r="E111" s="187"/>
      <c r="F111" s="188">
        <f>SUM(F90:F110)</f>
        <v>0</v>
      </c>
      <c r="G111" s="188"/>
      <c r="H111" s="188"/>
      <c r="I111" s="188"/>
      <c r="J111" s="188"/>
    </row>
    <row r="112" spans="1:10" ht="18" x14ac:dyDescent="0.2">
      <c r="F112" s="83"/>
      <c r="G112" s="83"/>
      <c r="H112" s="83"/>
    </row>
    <row r="113" spans="2:11" ht="18.75" x14ac:dyDescent="0.2">
      <c r="B113" s="189" t="s">
        <v>221</v>
      </c>
      <c r="F113" s="83"/>
      <c r="G113" s="83"/>
      <c r="H113" s="83"/>
    </row>
    <row r="114" spans="2:11" ht="18" x14ac:dyDescent="0.2">
      <c r="F114" s="83"/>
      <c r="G114" s="83"/>
      <c r="H114" s="83"/>
    </row>
    <row r="115" spans="2:11" ht="20.25" x14ac:dyDescent="0.3">
      <c r="B115" s="10" t="s">
        <v>20</v>
      </c>
      <c r="F115" s="84"/>
      <c r="G115" s="84"/>
      <c r="H115" s="84"/>
    </row>
    <row r="116" spans="2:11" ht="20.25" x14ac:dyDescent="0.3">
      <c r="B116" s="10" t="s">
        <v>21</v>
      </c>
      <c r="F116" s="84"/>
      <c r="G116" s="84"/>
      <c r="H116" s="84"/>
    </row>
    <row r="117" spans="2:11" ht="20.25" x14ac:dyDescent="0.3">
      <c r="B117" s="10" t="s">
        <v>22</v>
      </c>
      <c r="F117" s="84"/>
      <c r="G117" s="84"/>
      <c r="H117" s="84"/>
    </row>
    <row r="118" spans="2:11" ht="15" x14ac:dyDescent="0.2">
      <c r="F118" s="84"/>
      <c r="G118" s="84"/>
      <c r="H118" s="84"/>
    </row>
    <row r="119" spans="2:11" ht="15" x14ac:dyDescent="0.2">
      <c r="F119" s="84"/>
      <c r="G119" s="84"/>
      <c r="H119" s="84"/>
    </row>
    <row r="120" spans="2:11" ht="15" x14ac:dyDescent="0.2">
      <c r="B120" s="73"/>
      <c r="C120" s="73"/>
      <c r="D120" s="73"/>
      <c r="E120" s="73"/>
      <c r="F120" s="84"/>
      <c r="G120" s="84"/>
      <c r="H120" s="84"/>
      <c r="I120" s="73"/>
      <c r="J120" s="73"/>
      <c r="K120" s="73"/>
    </row>
    <row r="133" spans="6:8" ht="15" x14ac:dyDescent="0.2">
      <c r="F133" s="73"/>
      <c r="G133" s="73"/>
      <c r="H133" s="73"/>
    </row>
    <row r="134" spans="6:8" ht="15" x14ac:dyDescent="0.2">
      <c r="F134" s="73"/>
      <c r="G134" s="73"/>
      <c r="H134" s="73"/>
    </row>
    <row r="135" spans="6:8" ht="15" x14ac:dyDescent="0.2">
      <c r="F135" s="73"/>
      <c r="G135" s="73"/>
      <c r="H135" s="73"/>
    </row>
    <row r="136" spans="6:8" ht="15" x14ac:dyDescent="0.2">
      <c r="F136" s="73"/>
      <c r="G136" s="73"/>
      <c r="H136" s="73"/>
    </row>
    <row r="137" spans="6:8" ht="15" x14ac:dyDescent="0.2">
      <c r="F137" s="73"/>
      <c r="G137" s="73"/>
      <c r="H137" s="73"/>
    </row>
    <row r="138" spans="6:8" ht="15" x14ac:dyDescent="0.2">
      <c r="F138" s="73"/>
      <c r="G138" s="73"/>
      <c r="H138" s="73"/>
    </row>
    <row r="139" spans="6:8" ht="15" x14ac:dyDescent="0.2">
      <c r="F139" s="73"/>
      <c r="G139" s="73"/>
      <c r="H139" s="73"/>
    </row>
    <row r="140" spans="6:8" ht="15" x14ac:dyDescent="0.2">
      <c r="F140" s="89"/>
      <c r="G140" s="89"/>
      <c r="H140" s="89"/>
    </row>
    <row r="141" spans="6:8" ht="15" x14ac:dyDescent="0.2">
      <c r="F141" s="73"/>
      <c r="G141" s="73"/>
      <c r="H141" s="73"/>
    </row>
    <row r="142" spans="6:8" ht="15" x14ac:dyDescent="0.2">
      <c r="F142" s="73"/>
      <c r="G142" s="73"/>
      <c r="H142" s="73"/>
    </row>
    <row r="143" spans="6:8" ht="15" x14ac:dyDescent="0.2">
      <c r="F143" s="73"/>
      <c r="G143" s="73"/>
      <c r="H143" s="73"/>
    </row>
  </sheetData>
  <sheetProtection password="CF7A" sheet="1" objects="1" scenarios="1"/>
  <customSheetViews>
    <customSheetView guid="{6FBF933A-96FB-4B9C-AB27-F5A7B8C97F47}" scale="90" showPageBreaks="1" zeroValues="0" fitToPage="1" printArea="1" topLeftCell="A4">
      <selection activeCell="H53" sqref="H53"/>
      <pageMargins left="1" right="1" top="1" bottom="1" header="0.5" footer="0.5"/>
      <printOptions horizontalCentered="1"/>
      <pageSetup paperSize="9" scale="12" fitToHeight="0" orientation="landscape" horizontalDpi="300" verticalDpi="300" r:id="rId1"/>
      <headerFooter alignWithMargins="0">
        <oddHeader>&amp;L&amp;D</oddHeader>
        <oddFooter>&amp;L&amp;A&amp;C&amp;P OF &amp;N</oddFooter>
      </headerFooter>
    </customSheetView>
    <customSheetView guid="{7661B37E-6CFD-4FC0-BC1B-15EA202C1458}" scale="90" zeroValues="0" fitToPage="1">
      <selection activeCell="D51" sqref="D51"/>
      <pageMargins left="1" right="1" top="1" bottom="1" header="0.5" footer="0.5"/>
      <printOptions horizontalCentered="1"/>
      <pageSetup paperSize="9" scale="62" fitToHeight="0" orientation="landscape" horizontalDpi="300" verticalDpi="300" r:id="rId2"/>
      <headerFooter alignWithMargins="0">
        <oddHeader>&amp;L&amp;D</oddHeader>
        <oddFooter>&amp;L&amp;A&amp;C&amp;P OF &amp;N</oddFooter>
      </headerFooter>
    </customSheetView>
    <customSheetView guid="{F9E28CC8-D072-4DDF-8428-AB1480D3D7E6}" scale="90" showPageBreaks="1" zeroValues="0" fitToPage="1" printArea="1" topLeftCell="A13">
      <selection activeCell="B10" sqref="B10"/>
      <pageMargins left="1" right="1" top="1" bottom="1" header="0.5" footer="0.5"/>
      <printOptions horizontalCentered="1"/>
      <pageSetup paperSize="9" scale="61" fitToHeight="0" orientation="landscape" horizontalDpi="300" verticalDpi="300" r:id="rId3"/>
      <headerFooter alignWithMargins="0">
        <oddHeader>&amp;L&amp;D</oddHeader>
        <oddFooter>&amp;L&amp;A&amp;C&amp;P OF &amp;N</oddFooter>
      </headerFooter>
    </customSheetView>
  </customSheetViews>
  <mergeCells count="13">
    <mergeCell ref="A1:J1"/>
    <mergeCell ref="A2:J2"/>
    <mergeCell ref="C7:C79"/>
    <mergeCell ref="D3:G3"/>
    <mergeCell ref="H3:J3"/>
    <mergeCell ref="E4:F4"/>
    <mergeCell ref="E88:F88"/>
    <mergeCell ref="H88:J88"/>
    <mergeCell ref="B82:E86"/>
    <mergeCell ref="K25"/>
    <mergeCell ref="H4:J4"/>
    <mergeCell ref="H87:J87"/>
    <mergeCell ref="D87:G87"/>
  </mergeCells>
  <phoneticPr fontId="6" type="noConversion"/>
  <printOptions horizontalCentered="1"/>
  <pageMargins left="0.98425196850393704" right="0.98425196850393704" top="0.98425196850393704" bottom="0.98425196850393704" header="0.51181102362204722" footer="0.51181102362204722"/>
  <pageSetup paperSize="9" scale="53" fitToHeight="0" orientation="landscape" horizontalDpi="300" verticalDpi="300" r:id="rId4"/>
  <headerFooter alignWithMargins="0">
    <oddHeader>&amp;L&amp;D</oddHeader>
    <oddFooter>&amp;L&amp;A&amp;C&amp;P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Zeros="0" rightToLeft="1" zoomScale="90" zoomScaleNormal="90" workbookViewId="0">
      <pane xSplit="1" ySplit="3" topLeftCell="B4" activePane="bottomRight" state="frozen"/>
      <selection pane="topRight" activeCell="B1" sqref="B1"/>
      <selection pane="bottomLeft" activeCell="A4" sqref="A4"/>
      <selection pane="bottomRight" activeCell="F4" sqref="F4:H4"/>
    </sheetView>
  </sheetViews>
  <sheetFormatPr defaultColWidth="9.140625" defaultRowHeight="12.75" x14ac:dyDescent="0.2"/>
  <cols>
    <col min="1" max="1" width="13.5703125" style="6" hidden="1" customWidth="1"/>
    <col min="2" max="2" width="10.28515625" style="6" bestFit="1" customWidth="1"/>
    <col min="3" max="3" width="57.5703125" style="5" customWidth="1"/>
    <col min="4" max="4" width="17.140625" style="7" customWidth="1"/>
    <col min="5" max="5" width="11.7109375" style="7" customWidth="1"/>
    <col min="6" max="6" width="28.85546875" style="7" customWidth="1"/>
    <col min="7" max="7" width="18.28515625" style="7" customWidth="1"/>
    <col min="8" max="8" width="10.85546875" style="7" customWidth="1"/>
    <col min="9" max="9" width="11.85546875" style="7" bestFit="1" customWidth="1"/>
    <col min="10" max="10" width="11.85546875" style="7" customWidth="1"/>
    <col min="11" max="11" width="11.7109375" style="7" customWidth="1"/>
    <col min="12" max="12" width="11.5703125" style="7" customWidth="1"/>
    <col min="13" max="16384" width="9.140625" style="7"/>
  </cols>
  <sheetData>
    <row r="1" spans="1:14" ht="23.25" x14ac:dyDescent="0.35">
      <c r="C1" s="253" t="s">
        <v>193</v>
      </c>
      <c r="D1" s="254"/>
      <c r="E1" s="254"/>
      <c r="F1" s="254"/>
      <c r="G1" s="254"/>
      <c r="H1" s="254"/>
      <c r="I1" s="254"/>
      <c r="J1" s="37"/>
      <c r="K1" s="37"/>
      <c r="L1" s="37"/>
      <c r="M1" s="37"/>
      <c r="N1" s="37"/>
    </row>
    <row r="2" spans="1:14" ht="23.25" customHeight="1" x14ac:dyDescent="0.25">
      <c r="C2" s="255" t="s">
        <v>253</v>
      </c>
      <c r="D2" s="256"/>
      <c r="E2" s="256"/>
      <c r="F2" s="256"/>
      <c r="G2" s="256"/>
      <c r="H2" s="256"/>
      <c r="I2" s="256"/>
      <c r="J2" s="37"/>
      <c r="K2" s="37"/>
      <c r="L2" s="37"/>
      <c r="M2" s="37"/>
      <c r="N2" s="37"/>
    </row>
    <row r="3" spans="1:14" s="23" customFormat="1" ht="31.5" x14ac:dyDescent="0.25">
      <c r="A3" s="45"/>
      <c r="B3" s="162" t="s">
        <v>211</v>
      </c>
      <c r="C3" s="46" t="s">
        <v>1</v>
      </c>
      <c r="D3" s="47" t="s">
        <v>257</v>
      </c>
      <c r="E3" s="48" t="s">
        <v>13</v>
      </c>
      <c r="F3" s="47" t="s">
        <v>3</v>
      </c>
      <c r="G3" s="47" t="s">
        <v>2</v>
      </c>
      <c r="H3" s="48" t="s">
        <v>236</v>
      </c>
      <c r="I3" s="48" t="s">
        <v>6</v>
      </c>
      <c r="J3" s="37"/>
      <c r="K3" s="37"/>
      <c r="L3" s="37"/>
      <c r="M3" s="37"/>
    </row>
    <row r="4" spans="1:14" ht="15" x14ac:dyDescent="0.2">
      <c r="A4" s="41">
        <v>2007475</v>
      </c>
      <c r="B4" s="163">
        <v>1</v>
      </c>
      <c r="C4" s="50" t="s">
        <v>59</v>
      </c>
      <c r="D4" s="51">
        <v>170</v>
      </c>
      <c r="E4" s="43">
        <v>15</v>
      </c>
      <c r="F4" s="195"/>
      <c r="G4" s="195"/>
      <c r="H4" s="212"/>
      <c r="I4" s="52">
        <f>H4*D4</f>
        <v>0</v>
      </c>
    </row>
    <row r="5" spans="1:14" ht="15" x14ac:dyDescent="0.2">
      <c r="A5" s="49">
        <v>2007476</v>
      </c>
      <c r="B5" s="164">
        <v>2</v>
      </c>
      <c r="C5" s="113" t="s">
        <v>140</v>
      </c>
      <c r="D5" s="54">
        <v>35</v>
      </c>
      <c r="E5" s="43">
        <v>16</v>
      </c>
      <c r="F5" s="195"/>
      <c r="G5" s="195"/>
      <c r="H5" s="212"/>
      <c r="I5" s="171">
        <f t="shared" ref="I5:I20" si="0">H5*D5</f>
        <v>0</v>
      </c>
    </row>
    <row r="6" spans="1:14" ht="15" x14ac:dyDescent="0.2">
      <c r="A6" s="41">
        <v>2007776</v>
      </c>
      <c r="B6" s="163">
        <v>3</v>
      </c>
      <c r="C6" s="50" t="s">
        <v>60</v>
      </c>
      <c r="D6" s="51">
        <v>4</v>
      </c>
      <c r="E6" s="43">
        <v>17</v>
      </c>
      <c r="F6" s="195"/>
      <c r="G6" s="195"/>
      <c r="H6" s="212"/>
      <c r="I6" s="171">
        <f t="shared" si="0"/>
        <v>0</v>
      </c>
    </row>
    <row r="7" spans="1:14" ht="15" x14ac:dyDescent="0.2">
      <c r="A7" s="41">
        <v>2006642</v>
      </c>
      <c r="B7" s="164">
        <v>4</v>
      </c>
      <c r="C7" s="50" t="s">
        <v>61</v>
      </c>
      <c r="D7" s="51">
        <v>20</v>
      </c>
      <c r="E7" s="43">
        <v>18</v>
      </c>
      <c r="F7" s="195"/>
      <c r="G7" s="195"/>
      <c r="H7" s="212"/>
      <c r="I7" s="171">
        <f t="shared" si="0"/>
        <v>0</v>
      </c>
    </row>
    <row r="8" spans="1:14" ht="15" x14ac:dyDescent="0.2">
      <c r="A8" s="41">
        <v>2006535</v>
      </c>
      <c r="B8" s="163">
        <v>5</v>
      </c>
      <c r="C8" s="50" t="s">
        <v>17</v>
      </c>
      <c r="D8" s="51">
        <v>2</v>
      </c>
      <c r="E8" s="43">
        <v>19</v>
      </c>
      <c r="F8" s="195"/>
      <c r="G8" s="195"/>
      <c r="H8" s="212"/>
      <c r="I8" s="171">
        <f t="shared" si="0"/>
        <v>0</v>
      </c>
    </row>
    <row r="9" spans="1:14" ht="15" x14ac:dyDescent="0.2">
      <c r="A9" s="49">
        <v>2006423</v>
      </c>
      <c r="B9" s="164">
        <v>6</v>
      </c>
      <c r="C9" s="50" t="s">
        <v>62</v>
      </c>
      <c r="D9" s="53">
        <v>5</v>
      </c>
      <c r="E9" s="43">
        <v>20</v>
      </c>
      <c r="F9" s="195"/>
      <c r="G9" s="195"/>
      <c r="H9" s="212"/>
      <c r="I9" s="171">
        <f t="shared" si="0"/>
        <v>0</v>
      </c>
    </row>
    <row r="10" spans="1:14" ht="18.75" customHeight="1" x14ac:dyDescent="0.2">
      <c r="A10" s="49"/>
      <c r="B10" s="163">
        <v>7</v>
      </c>
      <c r="C10" s="50" t="s">
        <v>63</v>
      </c>
      <c r="D10" s="54">
        <v>50</v>
      </c>
      <c r="E10" s="43">
        <v>21</v>
      </c>
      <c r="F10" s="195"/>
      <c r="G10" s="195"/>
      <c r="H10" s="212"/>
      <c r="I10" s="171">
        <f t="shared" si="0"/>
        <v>0</v>
      </c>
    </row>
    <row r="11" spans="1:14" ht="18" customHeight="1" x14ac:dyDescent="0.2">
      <c r="A11" s="49"/>
      <c r="B11" s="164">
        <v>8</v>
      </c>
      <c r="C11" s="50" t="s">
        <v>64</v>
      </c>
      <c r="D11" s="54">
        <v>50</v>
      </c>
      <c r="E11" s="43">
        <v>22</v>
      </c>
      <c r="F11" s="195"/>
      <c r="G11" s="195"/>
      <c r="H11" s="212"/>
      <c r="I11" s="171">
        <f t="shared" si="0"/>
        <v>0</v>
      </c>
    </row>
    <row r="12" spans="1:14" ht="15" x14ac:dyDescent="0.2">
      <c r="A12" s="49">
        <v>200687</v>
      </c>
      <c r="B12" s="163">
        <v>9</v>
      </c>
      <c r="C12" s="146" t="s">
        <v>199</v>
      </c>
      <c r="D12" s="249">
        <v>70</v>
      </c>
      <c r="E12" s="251">
        <v>23</v>
      </c>
      <c r="F12" s="195"/>
      <c r="G12" s="195"/>
      <c r="H12" s="212"/>
      <c r="I12" s="171">
        <f t="shared" si="0"/>
        <v>0</v>
      </c>
    </row>
    <row r="13" spans="1:14" ht="15" x14ac:dyDescent="0.2">
      <c r="A13" s="49">
        <v>200687</v>
      </c>
      <c r="B13" s="164">
        <v>10</v>
      </c>
      <c r="C13" s="88" t="s">
        <v>201</v>
      </c>
      <c r="D13" s="250"/>
      <c r="E13" s="252"/>
      <c r="F13" s="195"/>
      <c r="G13" s="195"/>
      <c r="H13" s="212"/>
      <c r="I13" s="171">
        <f t="shared" si="0"/>
        <v>0</v>
      </c>
    </row>
    <row r="14" spans="1:14" ht="15" x14ac:dyDescent="0.2">
      <c r="A14" s="49">
        <v>2006876</v>
      </c>
      <c r="B14" s="163">
        <v>11</v>
      </c>
      <c r="C14" s="146" t="s">
        <v>200</v>
      </c>
      <c r="D14" s="249">
        <v>70</v>
      </c>
      <c r="E14" s="251">
        <v>24</v>
      </c>
      <c r="F14" s="195"/>
      <c r="G14" s="195"/>
      <c r="H14" s="212"/>
      <c r="I14" s="171">
        <f t="shared" si="0"/>
        <v>0</v>
      </c>
    </row>
    <row r="15" spans="1:14" ht="15" x14ac:dyDescent="0.2">
      <c r="A15" s="49">
        <v>2006876</v>
      </c>
      <c r="B15" s="164">
        <v>12</v>
      </c>
      <c r="C15" s="120" t="s">
        <v>202</v>
      </c>
      <c r="D15" s="250"/>
      <c r="E15" s="252"/>
      <c r="F15" s="195"/>
      <c r="G15" s="195"/>
      <c r="H15" s="213"/>
      <c r="I15" s="171">
        <f t="shared" si="0"/>
        <v>0</v>
      </c>
    </row>
    <row r="16" spans="1:14" ht="15" x14ac:dyDescent="0.2">
      <c r="A16" s="56">
        <v>2009235</v>
      </c>
      <c r="B16" s="163">
        <v>13</v>
      </c>
      <c r="C16" s="55" t="s">
        <v>87</v>
      </c>
      <c r="D16" s="57">
        <v>30</v>
      </c>
      <c r="E16" s="43"/>
      <c r="F16" s="195"/>
      <c r="G16" s="195"/>
      <c r="H16" s="214"/>
      <c r="I16" s="171">
        <f t="shared" si="0"/>
        <v>0</v>
      </c>
    </row>
    <row r="17" spans="1:9" ht="15" x14ac:dyDescent="0.2">
      <c r="A17" s="56">
        <v>2009160</v>
      </c>
      <c r="B17" s="164">
        <v>14</v>
      </c>
      <c r="C17" s="55" t="s">
        <v>88</v>
      </c>
      <c r="D17" s="57">
        <v>10</v>
      </c>
      <c r="E17" s="43"/>
      <c r="F17" s="195"/>
      <c r="G17" s="195"/>
      <c r="H17" s="214"/>
      <c r="I17" s="171">
        <f t="shared" si="0"/>
        <v>0</v>
      </c>
    </row>
    <row r="18" spans="1:9" ht="15" x14ac:dyDescent="0.2">
      <c r="A18" s="41">
        <v>2003291</v>
      </c>
      <c r="B18" s="163">
        <v>15</v>
      </c>
      <c r="C18" s="55" t="s">
        <v>65</v>
      </c>
      <c r="D18" s="51">
        <v>140</v>
      </c>
      <c r="E18" s="43">
        <v>25</v>
      </c>
      <c r="F18" s="195"/>
      <c r="G18" s="195"/>
      <c r="H18" s="213"/>
      <c r="I18" s="171">
        <f t="shared" si="0"/>
        <v>0</v>
      </c>
    </row>
    <row r="19" spans="1:9" ht="16.5" x14ac:dyDescent="0.25">
      <c r="A19" s="41">
        <v>2009311</v>
      </c>
      <c r="B19" s="164">
        <v>16</v>
      </c>
      <c r="C19" s="166" t="s">
        <v>226</v>
      </c>
      <c r="D19" s="51">
        <v>10</v>
      </c>
      <c r="E19" s="43">
        <v>26</v>
      </c>
      <c r="F19" s="195"/>
      <c r="G19" s="195"/>
      <c r="H19" s="213"/>
      <c r="I19" s="171">
        <f t="shared" si="0"/>
        <v>0</v>
      </c>
    </row>
    <row r="20" spans="1:9" ht="15" x14ac:dyDescent="0.2">
      <c r="A20" s="41">
        <v>2009312</v>
      </c>
      <c r="B20" s="163">
        <v>17</v>
      </c>
      <c r="C20" s="55" t="s">
        <v>66</v>
      </c>
      <c r="D20" s="51">
        <v>5</v>
      </c>
      <c r="E20" s="43">
        <v>27</v>
      </c>
      <c r="F20" s="195"/>
      <c r="G20" s="195"/>
      <c r="H20" s="213"/>
      <c r="I20" s="171">
        <f t="shared" si="0"/>
        <v>0</v>
      </c>
    </row>
    <row r="21" spans="1:9" ht="16.5" thickBot="1" x14ac:dyDescent="0.3">
      <c r="A21" s="25"/>
      <c r="B21" s="25"/>
      <c r="C21" s="38" t="s">
        <v>104</v>
      </c>
      <c r="D21" s="39"/>
      <c r="E21" s="39"/>
      <c r="F21" s="39"/>
      <c r="G21" s="39"/>
      <c r="H21" s="39"/>
      <c r="I21" s="215">
        <f>SUM(I4:I20)</f>
        <v>0</v>
      </c>
    </row>
    <row r="22" spans="1:9" ht="13.5" thickTop="1" x14ac:dyDescent="0.2">
      <c r="I22" s="8"/>
    </row>
    <row r="23" spans="1:9" s="80" customFormat="1" ht="15" x14ac:dyDescent="0.2">
      <c r="A23" s="73"/>
      <c r="B23" s="73"/>
      <c r="C23" s="119" t="s">
        <v>250</v>
      </c>
      <c r="D23" s="160"/>
      <c r="E23" s="160"/>
      <c r="F23" s="160"/>
      <c r="I23" s="161"/>
    </row>
    <row r="24" spans="1:9" ht="15" x14ac:dyDescent="0.2">
      <c r="C24" s="119" t="s">
        <v>251</v>
      </c>
      <c r="I24" s="8"/>
    </row>
    <row r="25" spans="1:9" x14ac:dyDescent="0.2">
      <c r="I25" s="8"/>
    </row>
    <row r="26" spans="1:9" ht="15.75" x14ac:dyDescent="0.2">
      <c r="C26" s="190"/>
      <c r="D26" s="15"/>
    </row>
    <row r="27" spans="1:9" ht="20.25" x14ac:dyDescent="0.3">
      <c r="C27" s="10" t="s">
        <v>20</v>
      </c>
    </row>
    <row r="28" spans="1:9" ht="20.25" x14ac:dyDescent="0.3">
      <c r="C28" s="10" t="s">
        <v>21</v>
      </c>
    </row>
    <row r="29" spans="1:9" ht="20.25" x14ac:dyDescent="0.3">
      <c r="C29" s="10" t="s">
        <v>22</v>
      </c>
    </row>
    <row r="49" hidden="1" x14ac:dyDescent="0.2"/>
    <row r="50" hidden="1" x14ac:dyDescent="0.2"/>
    <row r="54" hidden="1" x14ac:dyDescent="0.2"/>
  </sheetData>
  <sheetProtection password="CF7A" sheet="1" objects="1" scenarios="1"/>
  <customSheetViews>
    <customSheetView guid="{6FBF933A-96FB-4B9C-AB27-F5A7B8C97F47}" scale="90" showPageBreaks="1" zeroValues="0" fitToPage="1" printArea="1" hiddenRows="1">
      <pane xSplit="1" ySplit="3" topLeftCell="C7" activePane="bottomRight" state="frozen"/>
      <selection pane="bottomRight" activeCell="E15" sqref="E15"/>
      <pageMargins left="0" right="0" top="0.98425196850393704" bottom="0.98425196850393704" header="0.51181102362204722" footer="0.51181102362204722"/>
      <printOptions horizontalCentered="1"/>
      <pageSetup scale="32" orientation="landscape" horizontalDpi="300" verticalDpi="300" r:id="rId1"/>
      <headerFooter alignWithMargins="0">
        <oddHeader>&amp;L&amp;D</oddHeader>
        <oddFooter>&amp;L&amp;A&amp;C&amp;P OF &amp;N</oddFooter>
      </headerFooter>
    </customSheetView>
    <customSheetView guid="{7661B37E-6CFD-4FC0-BC1B-15EA202C1458}" scale="90" zeroValues="0" fitToPage="1" hiddenRows="1">
      <pane xSplit="1" ySplit="3" topLeftCell="C7" activePane="bottomRight" state="frozen"/>
      <selection pane="bottomRight" activeCell="E15" sqref="E15"/>
      <pageMargins left="0" right="0" top="0.98425196850393704" bottom="0.98425196850393704" header="0.51181102362204722" footer="0.51181102362204722"/>
      <printOptions horizontalCentered="1"/>
      <pageSetup orientation="landscape" horizontalDpi="300" verticalDpi="300" r:id="rId2"/>
      <headerFooter alignWithMargins="0">
        <oddHeader>&amp;L&amp;D</oddHeader>
        <oddFooter>&amp;L&amp;A&amp;C&amp;P OF &amp;N</oddFooter>
      </headerFooter>
    </customSheetView>
    <customSheetView guid="{F9E28CC8-D072-4DDF-8428-AB1480D3D7E6}" scale="90" showPageBreaks="1" zeroValues="0" fitToPage="1" printArea="1" hiddenRows="1">
      <pane xSplit="1" ySplit="3" topLeftCell="B8" activePane="bottomRight" state="frozen"/>
      <selection pane="bottomRight" activeCell="C12" sqref="C12:C13"/>
      <pageMargins left="0" right="0" top="0.98425196850393704" bottom="0.98425196850393704" header="0.51181102362204722" footer="0.51181102362204722"/>
      <printOptions horizontalCentered="1"/>
      <pageSetup scale="73" orientation="landscape" horizontalDpi="300" verticalDpi="300" r:id="rId3"/>
      <headerFooter alignWithMargins="0">
        <oddHeader>&amp;L&amp;D</oddHeader>
        <oddFooter>&amp;L&amp;A&amp;C&amp;P OF &amp;N</oddFooter>
      </headerFooter>
    </customSheetView>
  </customSheetViews>
  <mergeCells count="6">
    <mergeCell ref="D12:D13"/>
    <mergeCell ref="D14:D15"/>
    <mergeCell ref="E12:E13"/>
    <mergeCell ref="E14:E15"/>
    <mergeCell ref="C1:I1"/>
    <mergeCell ref="C2:I2"/>
  </mergeCells>
  <phoneticPr fontId="6" type="noConversion"/>
  <printOptions horizontalCentered="1"/>
  <pageMargins left="0" right="0" top="0.98425196850393704" bottom="0.98425196850393704" header="0.51181102362204722" footer="0.51181102362204722"/>
  <pageSetup scale="83" orientation="landscape" horizontalDpi="300" verticalDpi="300" r:id="rId4"/>
  <headerFooter alignWithMargins="0">
    <oddHeader>&amp;L&amp;D</oddHeader>
    <oddFooter>&amp;L&amp;A&amp;C&amp;P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3"/>
  <sheetViews>
    <sheetView showZeros="0" rightToLeft="1" zoomScale="90" zoomScaleNormal="90" workbookViewId="0">
      <pane xSplit="1" ySplit="1" topLeftCell="B2" activePane="bottomRight" state="frozen"/>
      <selection pane="topRight" activeCell="B1" sqref="B1"/>
      <selection pane="bottomLeft" activeCell="A2" sqref="A2"/>
      <selection pane="bottomRight" activeCell="H4" sqref="H4"/>
    </sheetView>
  </sheetViews>
  <sheetFormatPr defaultColWidth="9.140625" defaultRowHeight="12.75" x14ac:dyDescent="0.2"/>
  <cols>
    <col min="1" max="1" width="15.42578125" style="6" hidden="1" customWidth="1"/>
    <col min="2" max="2" width="70.42578125" style="1" customWidth="1"/>
    <col min="3" max="3" width="14.5703125" style="1" bestFit="1" customWidth="1"/>
    <col min="4" max="4" width="9" style="1" customWidth="1"/>
    <col min="5" max="5" width="16.42578125" style="1" customWidth="1"/>
    <col min="6" max="6" width="12.5703125" style="1" customWidth="1"/>
    <col min="7" max="7" width="13.42578125" style="1" customWidth="1"/>
    <col min="8" max="8" width="15.28515625" style="1" customWidth="1"/>
    <col min="9" max="9" width="9.140625" style="7"/>
    <col min="10" max="10" width="12.140625" style="7" customWidth="1"/>
    <col min="11" max="16384" width="9.140625" style="7"/>
  </cols>
  <sheetData>
    <row r="1" spans="1:251" ht="20.25" x14ac:dyDescent="0.3">
      <c r="A1" s="259" t="s">
        <v>18</v>
      </c>
      <c r="B1" s="260"/>
      <c r="C1" s="260"/>
      <c r="D1" s="260"/>
      <c r="E1" s="260"/>
      <c r="F1" s="260"/>
      <c r="G1" s="260"/>
      <c r="H1" s="260"/>
    </row>
    <row r="2" spans="1:251" ht="15" x14ac:dyDescent="0.2">
      <c r="A2" s="257" t="s">
        <v>254</v>
      </c>
      <c r="B2" s="258"/>
      <c r="C2" s="258"/>
      <c r="D2" s="258"/>
      <c r="E2" s="258"/>
      <c r="F2" s="258"/>
      <c r="G2" s="258"/>
      <c r="H2" s="258"/>
    </row>
    <row r="3" spans="1:251" s="23" customFormat="1" ht="62.25" customHeight="1" x14ac:dyDescent="0.25">
      <c r="A3" s="139"/>
      <c r="B3" s="140" t="s">
        <v>1</v>
      </c>
      <c r="C3" s="141" t="s">
        <v>235</v>
      </c>
      <c r="D3" s="141" t="s">
        <v>4</v>
      </c>
      <c r="E3" s="142" t="s">
        <v>195</v>
      </c>
      <c r="F3" s="141" t="s">
        <v>238</v>
      </c>
      <c r="G3" s="172" t="s">
        <v>240</v>
      </c>
      <c r="H3" s="173" t="s">
        <v>237</v>
      </c>
    </row>
    <row r="4" spans="1:251" s="23" customFormat="1" ht="17.25" customHeight="1" x14ac:dyDescent="0.25">
      <c r="A4" s="131">
        <v>2006652</v>
      </c>
      <c r="B4" s="14" t="s">
        <v>205</v>
      </c>
      <c r="C4" s="122">
        <v>2</v>
      </c>
      <c r="D4" s="132">
        <v>100</v>
      </c>
      <c r="E4" s="202" t="s">
        <v>194</v>
      </c>
      <c r="F4" s="209"/>
      <c r="G4" s="179">
        <f>F4*C4*$C$19</f>
        <v>0</v>
      </c>
      <c r="H4" s="206"/>
    </row>
    <row r="5" spans="1:251" ht="15" x14ac:dyDescent="0.2">
      <c r="A5" s="131">
        <v>2006653</v>
      </c>
      <c r="B5" s="14" t="s">
        <v>206</v>
      </c>
      <c r="C5" s="122">
        <v>30</v>
      </c>
      <c r="D5" s="133">
        <v>103</v>
      </c>
      <c r="E5" s="202" t="s">
        <v>194</v>
      </c>
      <c r="F5" s="209"/>
      <c r="G5" s="179">
        <f t="shared" ref="G5:G6" si="0">F5*C5*$C$19</f>
        <v>0</v>
      </c>
      <c r="H5" s="207"/>
      <c r="I5" s="17"/>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row>
    <row r="6" spans="1:251" ht="15" x14ac:dyDescent="0.2">
      <c r="A6" s="131">
        <v>2003623</v>
      </c>
      <c r="B6" s="14" t="s">
        <v>207</v>
      </c>
      <c r="C6" s="122">
        <v>8</v>
      </c>
      <c r="D6" s="133">
        <v>102</v>
      </c>
      <c r="E6" s="202" t="s">
        <v>194</v>
      </c>
      <c r="F6" s="209"/>
      <c r="G6" s="179">
        <f t="shared" si="0"/>
        <v>0</v>
      </c>
      <c r="H6" s="207"/>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row>
    <row r="7" spans="1:251" ht="18.75" x14ac:dyDescent="0.2">
      <c r="A7" s="131"/>
      <c r="B7" s="159" t="s">
        <v>208</v>
      </c>
      <c r="C7" s="178"/>
      <c r="D7" s="5"/>
      <c r="E7" s="203"/>
      <c r="F7" s="210" t="s">
        <v>6</v>
      </c>
      <c r="G7" s="16">
        <f>SUM(G4:G6)</f>
        <v>0</v>
      </c>
      <c r="H7" s="207"/>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row>
    <row r="8" spans="1:251" ht="18.75" customHeight="1" x14ac:dyDescent="0.2">
      <c r="A8" s="131"/>
      <c r="C8"/>
      <c r="D8"/>
      <c r="E8" s="204"/>
      <c r="F8" s="209">
        <f>SUM(F4:F6)</f>
        <v>0</v>
      </c>
      <c r="G8" s="181"/>
      <c r="H8" s="20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row>
    <row r="9" spans="1:251" ht="18.75" customHeight="1" x14ac:dyDescent="0.2">
      <c r="A9" s="135"/>
      <c r="B9" s="143" t="s">
        <v>209</v>
      </c>
      <c r="C9" s="136"/>
      <c r="D9" s="137"/>
      <c r="E9" s="205" t="s">
        <v>148</v>
      </c>
      <c r="F9" s="211"/>
      <c r="G9" s="138"/>
      <c r="H9" s="20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row>
    <row r="10" spans="1:251" s="23" customFormat="1" ht="17.25" customHeight="1" x14ac:dyDescent="0.25">
      <c r="A10" s="131">
        <v>2006652</v>
      </c>
      <c r="B10" s="14" t="s">
        <v>170</v>
      </c>
      <c r="C10" s="170" t="s">
        <v>230</v>
      </c>
      <c r="D10" s="132">
        <v>100</v>
      </c>
      <c r="E10" s="202"/>
      <c r="F10" s="209"/>
      <c r="G10" s="16"/>
      <c r="H10" s="207"/>
    </row>
    <row r="11" spans="1:251" ht="15" x14ac:dyDescent="0.2">
      <c r="A11" s="131">
        <v>2006653</v>
      </c>
      <c r="B11" s="14" t="s">
        <v>234</v>
      </c>
      <c r="C11" s="170" t="s">
        <v>230</v>
      </c>
      <c r="D11" s="133">
        <v>101</v>
      </c>
      <c r="E11" s="202"/>
      <c r="F11" s="209"/>
      <c r="G11" s="16"/>
      <c r="H11" s="207"/>
      <c r="I11" s="17"/>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ht="15" x14ac:dyDescent="0.2">
      <c r="A12" s="131">
        <v>2003623</v>
      </c>
      <c r="B12" s="14" t="s">
        <v>86</v>
      </c>
      <c r="C12" s="170" t="s">
        <v>230</v>
      </c>
      <c r="D12" s="133">
        <v>102</v>
      </c>
      <c r="E12" s="202"/>
      <c r="F12" s="209"/>
      <c r="G12" s="180"/>
      <c r="H12" s="207"/>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row>
    <row r="13" spans="1:251" x14ac:dyDescent="0.2">
      <c r="A13" s="95"/>
    </row>
    <row r="14" spans="1:251" s="106" customFormat="1" ht="15.75" x14ac:dyDescent="0.25">
      <c r="A14" s="103"/>
      <c r="B14" s="108" t="s">
        <v>252</v>
      </c>
      <c r="C14" s="104"/>
      <c r="D14" s="104"/>
      <c r="E14" s="105"/>
      <c r="F14" s="105"/>
      <c r="G14" s="105"/>
      <c r="H14" s="104"/>
    </row>
    <row r="15" spans="1:251" ht="15.75" x14ac:dyDescent="0.25">
      <c r="B15" s="134" t="s">
        <v>210</v>
      </c>
    </row>
    <row r="16" spans="1:251" ht="15.75" x14ac:dyDescent="0.25">
      <c r="B16" s="134"/>
    </row>
    <row r="17" spans="1:8" ht="15" x14ac:dyDescent="0.2">
      <c r="A17" s="155"/>
      <c r="B17" s="158" t="s">
        <v>242</v>
      </c>
    </row>
    <row r="18" spans="1:8" ht="15.75" x14ac:dyDescent="0.25">
      <c r="B18" s="158" t="s">
        <v>239</v>
      </c>
    </row>
    <row r="19" spans="1:8" ht="15" x14ac:dyDescent="0.2">
      <c r="B19" s="158" t="s">
        <v>241</v>
      </c>
      <c r="C19" s="183">
        <v>3.93</v>
      </c>
    </row>
    <row r="20" spans="1:8" ht="15" x14ac:dyDescent="0.2">
      <c r="B20" s="158"/>
    </row>
    <row r="21" spans="1:8" ht="20.25" x14ac:dyDescent="0.3">
      <c r="B21" s="10" t="s">
        <v>20</v>
      </c>
    </row>
    <row r="22" spans="1:8" ht="20.25" x14ac:dyDescent="0.3">
      <c r="B22" s="10" t="s">
        <v>21</v>
      </c>
      <c r="C22" s="26"/>
    </row>
    <row r="23" spans="1:8" ht="20.25" x14ac:dyDescent="0.3">
      <c r="B23" s="10" t="s">
        <v>22</v>
      </c>
    </row>
    <row r="27" spans="1:8" x14ac:dyDescent="0.2">
      <c r="B27" s="7"/>
    </row>
    <row r="28" spans="1:8" x14ac:dyDescent="0.2">
      <c r="E28" s="7"/>
      <c r="F28" s="261"/>
      <c r="G28" s="261"/>
      <c r="H28" s="261"/>
    </row>
    <row r="29" spans="1:8" x14ac:dyDescent="0.2">
      <c r="E29" s="7"/>
      <c r="F29" s="261"/>
      <c r="G29" s="261"/>
      <c r="H29" s="261"/>
    </row>
    <row r="30" spans="1:8" x14ac:dyDescent="0.2">
      <c r="E30" s="7"/>
      <c r="F30" s="261"/>
      <c r="G30" s="261"/>
      <c r="H30" s="261"/>
    </row>
    <row r="31" spans="1:8" x14ac:dyDescent="0.2">
      <c r="E31" s="7"/>
      <c r="F31" s="7"/>
      <c r="G31" s="7"/>
      <c r="H31" s="7"/>
    </row>
    <row r="32" spans="1:8" x14ac:dyDescent="0.2">
      <c r="E32" s="7"/>
      <c r="F32" s="7"/>
      <c r="G32" s="7"/>
      <c r="H32" s="7"/>
    </row>
    <row r="33" spans="5:8" x14ac:dyDescent="0.2">
      <c r="E33" s="7"/>
      <c r="F33" s="7"/>
      <c r="G33" s="7"/>
      <c r="H33" s="7"/>
    </row>
  </sheetData>
  <sheetProtection password="CF7A" sheet="1" objects="1" scenarios="1"/>
  <customSheetViews>
    <customSheetView guid="{6FBF933A-96FB-4B9C-AB27-F5A7B8C97F47}" showPageBreaks="1" zeroValues="0" fitToPage="1" printArea="1">
      <pane xSplit="1" ySplit="1" topLeftCell="D2" activePane="bottomRight" state="frozen"/>
      <selection pane="bottomRight" activeCell="L16" sqref="L16"/>
      <pageMargins left="0" right="0" top="0.98425196850393704" bottom="0.98425196850393704" header="0.51181102362204722" footer="0.51181102362204722"/>
      <printOptions horizontalCentered="1"/>
      <pageSetup scale="27" orientation="landscape" horizontalDpi="300" verticalDpi="300" r:id="rId1"/>
      <headerFooter alignWithMargins="0">
        <oddHeader>&amp;L&amp;D</oddHeader>
        <oddFooter>&amp;L&amp;A&amp;C&amp;P OF &amp;N</oddFooter>
      </headerFooter>
    </customSheetView>
    <customSheetView guid="{7661B37E-6CFD-4FC0-BC1B-15EA202C1458}" zeroValues="0" fitToPage="1">
      <pane xSplit="1" ySplit="1" topLeftCell="D2" activePane="bottomRight" state="frozen"/>
      <selection pane="bottomRight" activeCell="L16" sqref="L16"/>
      <pageMargins left="0" right="0" top="0.98425196850393704" bottom="0.98425196850393704" header="0.51181102362204722" footer="0.51181102362204722"/>
      <printOptions horizontalCentered="1"/>
      <pageSetup scale="78" orientation="landscape" horizontalDpi="300" verticalDpi="300" r:id="rId2"/>
      <headerFooter alignWithMargins="0">
        <oddHeader>&amp;L&amp;D</oddHeader>
        <oddFooter>&amp;L&amp;A&amp;C&amp;P OF &amp;N</oddFooter>
      </headerFooter>
    </customSheetView>
    <customSheetView guid="{F9E28CC8-D072-4DDF-8428-AB1480D3D7E6}" showPageBreaks="1" zeroValues="0" fitToPage="1" printArea="1">
      <pane xSplit="1" ySplit="1" topLeftCell="D2" activePane="bottomRight" state="frozen"/>
      <selection pane="bottomRight" activeCell="L16" sqref="L16"/>
      <pageMargins left="0" right="0" top="0.98425196850393704" bottom="0.98425196850393704" header="0.51181102362204722" footer="0.51181102362204722"/>
      <printOptions horizontalCentered="1"/>
      <pageSetup scale="74" orientation="landscape" horizontalDpi="300" verticalDpi="300" r:id="rId3"/>
      <headerFooter alignWithMargins="0">
        <oddHeader>&amp;L&amp;D</oddHeader>
        <oddFooter>&amp;L&amp;A&amp;C&amp;P OF &amp;N</oddFooter>
      </headerFooter>
    </customSheetView>
  </customSheetViews>
  <mergeCells count="3">
    <mergeCell ref="A2:H2"/>
    <mergeCell ref="A1:H1"/>
    <mergeCell ref="F28:H30"/>
  </mergeCells>
  <phoneticPr fontId="6" type="noConversion"/>
  <printOptions horizontalCentered="1"/>
  <pageMargins left="0" right="0" top="0.98425196850393704" bottom="0.98425196850393704" header="0.51181102362204722" footer="0.51181102362204722"/>
  <pageSetup scale="72" orientation="landscape" horizontalDpi="300" verticalDpi="300" r:id="rId4"/>
  <headerFooter alignWithMargins="0">
    <oddHeader>&amp;L&amp;D</oddHeader>
    <oddFooter>&amp;L&amp;A&amp;C&amp;P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showZeros="0" rightToLeft="1" topLeftCell="B25" zoomScale="90" zoomScaleNormal="90" zoomScaleSheetLayoutView="100" workbookViewId="0">
      <selection activeCell="F43" sqref="F43"/>
    </sheetView>
  </sheetViews>
  <sheetFormatPr defaultColWidth="9.140625" defaultRowHeight="12.75" x14ac:dyDescent="0.2"/>
  <cols>
    <col min="1" max="1" width="10.28515625" style="6" hidden="1" customWidth="1"/>
    <col min="2" max="2" width="60.85546875" style="7" bestFit="1" customWidth="1"/>
    <col min="3" max="3" width="17.85546875" style="7" customWidth="1"/>
    <col min="4" max="4" width="12" style="7" customWidth="1"/>
    <col min="5" max="5" width="21.42578125" style="7" customWidth="1"/>
    <col min="6" max="6" width="17.7109375" style="7" customWidth="1"/>
    <col min="7" max="7" width="14.42578125" style="7" customWidth="1"/>
    <col min="8" max="8" width="21.85546875" style="19" bestFit="1" customWidth="1"/>
    <col min="9" max="9" width="11" style="7" bestFit="1" customWidth="1"/>
    <col min="10" max="16384" width="9.140625" style="7"/>
  </cols>
  <sheetData>
    <row r="1" spans="1:8" ht="23.25" x14ac:dyDescent="0.35">
      <c r="A1" s="263" t="s">
        <v>144</v>
      </c>
      <c r="B1" s="263"/>
      <c r="C1" s="263"/>
      <c r="D1" s="263"/>
      <c r="E1" s="263"/>
      <c r="F1" s="263"/>
      <c r="G1" s="263"/>
    </row>
    <row r="2" spans="1:8" ht="20.25" x14ac:dyDescent="0.3">
      <c r="A2" s="262" t="s">
        <v>253</v>
      </c>
      <c r="B2" s="262"/>
      <c r="C2" s="262"/>
      <c r="D2" s="262"/>
      <c r="E2" s="262"/>
      <c r="F2" s="262"/>
      <c r="G2" s="262"/>
    </row>
    <row r="3" spans="1:8" ht="31.5" x14ac:dyDescent="0.25">
      <c r="A3" s="29"/>
      <c r="B3" s="30" t="s">
        <v>1</v>
      </c>
      <c r="C3" s="31" t="s">
        <v>257</v>
      </c>
      <c r="D3" s="32" t="s">
        <v>13</v>
      </c>
      <c r="E3" s="32" t="s">
        <v>2</v>
      </c>
      <c r="F3" s="33" t="s">
        <v>236</v>
      </c>
      <c r="G3" s="47" t="s">
        <v>6</v>
      </c>
    </row>
    <row r="4" spans="1:8" ht="15" x14ac:dyDescent="0.2">
      <c r="A4" s="49">
        <v>2000019</v>
      </c>
      <c r="B4" s="49" t="s">
        <v>82</v>
      </c>
      <c r="C4" s="58">
        <v>1156</v>
      </c>
      <c r="D4" s="43">
        <v>1</v>
      </c>
      <c r="E4" s="195"/>
      <c r="F4" s="196"/>
      <c r="G4" s="52">
        <f>C4*F4</f>
        <v>0</v>
      </c>
    </row>
    <row r="5" spans="1:8" ht="15" x14ac:dyDescent="0.2">
      <c r="A5" s="49">
        <v>2007462</v>
      </c>
      <c r="B5" s="49" t="s">
        <v>83</v>
      </c>
      <c r="C5" s="58">
        <v>70.666666666666671</v>
      </c>
      <c r="D5" s="43">
        <v>2</v>
      </c>
      <c r="E5" s="195"/>
      <c r="F5" s="196"/>
      <c r="G5" s="52">
        <f>C5*F5</f>
        <v>0</v>
      </c>
    </row>
    <row r="6" spans="1:8" ht="15" x14ac:dyDescent="0.2">
      <c r="A6" s="49">
        <v>2007262</v>
      </c>
      <c r="B6" s="49" t="s">
        <v>84</v>
      </c>
      <c r="C6" s="59">
        <v>30</v>
      </c>
      <c r="D6" s="43">
        <v>3</v>
      </c>
      <c r="E6" s="195"/>
      <c r="F6" s="197"/>
      <c r="G6" s="76">
        <f>C6*F6</f>
        <v>0</v>
      </c>
    </row>
    <row r="7" spans="1:8" ht="15" x14ac:dyDescent="0.2">
      <c r="A7" s="49">
        <v>2009701</v>
      </c>
      <c r="B7" s="49" t="s">
        <v>85</v>
      </c>
      <c r="C7" s="59">
        <v>25</v>
      </c>
      <c r="D7" s="43">
        <v>4</v>
      </c>
      <c r="E7" s="195"/>
      <c r="F7" s="198"/>
      <c r="G7" s="52">
        <f>C7*F7</f>
        <v>0</v>
      </c>
    </row>
    <row r="8" spans="1:8" ht="15" x14ac:dyDescent="0.2">
      <c r="A8" s="49"/>
      <c r="B8" s="49" t="s">
        <v>137</v>
      </c>
      <c r="C8" s="59">
        <v>10</v>
      </c>
      <c r="D8" s="43">
        <v>5</v>
      </c>
      <c r="E8" s="195"/>
      <c r="F8" s="198"/>
      <c r="G8" s="52">
        <f>C8*F8</f>
        <v>0</v>
      </c>
    </row>
    <row r="9" spans="1:8" ht="19.5" customHeight="1" x14ac:dyDescent="0.2">
      <c r="A9" s="49"/>
      <c r="B9" s="66" t="s">
        <v>138</v>
      </c>
      <c r="C9" s="114" t="s">
        <v>161</v>
      </c>
      <c r="D9" s="43">
        <v>6</v>
      </c>
      <c r="E9" s="195"/>
      <c r="F9" s="198"/>
      <c r="G9" s="52">
        <f>F9*C9</f>
        <v>0</v>
      </c>
    </row>
    <row r="10" spans="1:8" ht="15" x14ac:dyDescent="0.2">
      <c r="A10" s="49"/>
      <c r="B10" s="66" t="s">
        <v>139</v>
      </c>
      <c r="C10" s="114" t="s">
        <v>161</v>
      </c>
      <c r="D10" s="43">
        <v>7</v>
      </c>
      <c r="E10" s="195"/>
      <c r="F10" s="198"/>
      <c r="G10" s="52">
        <f>F10*C10</f>
        <v>0</v>
      </c>
    </row>
    <row r="11" spans="1:8" ht="15" x14ac:dyDescent="0.2">
      <c r="A11" s="56">
        <v>2005401</v>
      </c>
      <c r="B11" s="66" t="s">
        <v>91</v>
      </c>
      <c r="C11" s="57" t="s">
        <v>100</v>
      </c>
      <c r="D11" s="43">
        <v>8</v>
      </c>
      <c r="E11" s="195"/>
      <c r="F11" s="196"/>
      <c r="G11" s="52">
        <f>F11*C11</f>
        <v>0</v>
      </c>
      <c r="H11" s="7"/>
    </row>
    <row r="12" spans="1:8" ht="15" x14ac:dyDescent="0.2">
      <c r="A12" s="56"/>
      <c r="B12" s="66" t="s">
        <v>92</v>
      </c>
      <c r="C12" s="57" t="s">
        <v>101</v>
      </c>
      <c r="D12" s="43">
        <v>9</v>
      </c>
      <c r="E12" s="195"/>
      <c r="F12" s="196"/>
      <c r="G12" s="52">
        <f>F12*C12</f>
        <v>0</v>
      </c>
      <c r="H12" s="7"/>
    </row>
    <row r="13" spans="1:8" ht="15" x14ac:dyDescent="0.2">
      <c r="A13" s="49">
        <v>2009391</v>
      </c>
      <c r="B13" s="49" t="s">
        <v>14</v>
      </c>
      <c r="C13" s="59">
        <v>62</v>
      </c>
      <c r="D13" s="43">
        <v>10</v>
      </c>
      <c r="E13" s="195"/>
      <c r="F13" s="198"/>
      <c r="G13" s="52">
        <f>C13*F13</f>
        <v>0</v>
      </c>
      <c r="H13" s="21"/>
    </row>
    <row r="14" spans="1:8" ht="15" x14ac:dyDescent="0.2">
      <c r="A14" s="49">
        <v>2007403</v>
      </c>
      <c r="B14" s="49" t="s">
        <v>96</v>
      </c>
      <c r="C14" s="59" t="s">
        <v>94</v>
      </c>
      <c r="D14" s="43"/>
      <c r="E14" s="195"/>
      <c r="F14" s="198"/>
      <c r="G14" s="52">
        <f>C14*F14</f>
        <v>0</v>
      </c>
      <c r="H14" s="20"/>
    </row>
    <row r="15" spans="1:8" ht="15" x14ac:dyDescent="0.2">
      <c r="A15" s="49"/>
      <c r="B15" s="49" t="s">
        <v>154</v>
      </c>
      <c r="C15" s="59">
        <v>5</v>
      </c>
      <c r="D15" s="43"/>
      <c r="E15" s="195"/>
      <c r="F15" s="198"/>
      <c r="G15" s="52">
        <f t="shared" ref="G15:G27" si="0">C15*F15</f>
        <v>0</v>
      </c>
      <c r="H15" s="20"/>
    </row>
    <row r="16" spans="1:8" ht="15" x14ac:dyDescent="0.2">
      <c r="A16" s="49"/>
      <c r="B16" s="62" t="s">
        <v>155</v>
      </c>
      <c r="C16" s="59">
        <v>5</v>
      </c>
      <c r="D16" s="43"/>
      <c r="E16" s="195"/>
      <c r="F16" s="198"/>
      <c r="G16" s="52">
        <f t="shared" si="0"/>
        <v>0</v>
      </c>
      <c r="H16" s="20"/>
    </row>
    <row r="17" spans="1:9" ht="15" x14ac:dyDescent="0.2">
      <c r="A17" s="49"/>
      <c r="B17" s="62" t="s">
        <v>156</v>
      </c>
      <c r="C17" s="59">
        <v>5</v>
      </c>
      <c r="D17" s="43"/>
      <c r="E17" s="195"/>
      <c r="F17" s="198"/>
      <c r="G17" s="52">
        <f t="shared" si="0"/>
        <v>0</v>
      </c>
      <c r="H17" s="20"/>
    </row>
    <row r="18" spans="1:9" ht="15" x14ac:dyDescent="0.2">
      <c r="A18" s="49"/>
      <c r="B18" s="62" t="s">
        <v>157</v>
      </c>
      <c r="C18" s="59">
        <v>10</v>
      </c>
      <c r="D18" s="43"/>
      <c r="E18" s="195"/>
      <c r="F18" s="198"/>
      <c r="G18" s="52">
        <f t="shared" si="0"/>
        <v>0</v>
      </c>
      <c r="H18" s="20"/>
    </row>
    <row r="19" spans="1:9" ht="15" x14ac:dyDescent="0.2">
      <c r="A19" s="49">
        <v>2006793</v>
      </c>
      <c r="B19" s="62" t="s">
        <v>158</v>
      </c>
      <c r="C19" s="59">
        <v>10</v>
      </c>
      <c r="D19" s="43"/>
      <c r="E19" s="195"/>
      <c r="F19" s="198"/>
      <c r="G19" s="52">
        <f t="shared" si="0"/>
        <v>0</v>
      </c>
      <c r="H19" s="20"/>
    </row>
    <row r="20" spans="1:9" ht="15" x14ac:dyDescent="0.2">
      <c r="A20" s="49"/>
      <c r="B20" s="49" t="s">
        <v>159</v>
      </c>
      <c r="C20" s="59">
        <v>5</v>
      </c>
      <c r="D20" s="43"/>
      <c r="E20" s="195"/>
      <c r="F20" s="198"/>
      <c r="G20" s="52">
        <f t="shared" si="0"/>
        <v>0</v>
      </c>
      <c r="H20" s="20"/>
    </row>
    <row r="21" spans="1:9" ht="15" x14ac:dyDescent="0.2">
      <c r="A21" s="49">
        <v>2003254</v>
      </c>
      <c r="B21" s="49" t="s">
        <v>15</v>
      </c>
      <c r="C21" s="59">
        <v>30</v>
      </c>
      <c r="D21" s="43">
        <v>11</v>
      </c>
      <c r="E21" s="195"/>
      <c r="F21" s="196"/>
      <c r="G21" s="52">
        <f t="shared" si="0"/>
        <v>0</v>
      </c>
      <c r="H21" s="20"/>
    </row>
    <row r="22" spans="1:9" ht="15" x14ac:dyDescent="0.2">
      <c r="A22" s="60" t="s">
        <v>102</v>
      </c>
      <c r="B22" s="49" t="s">
        <v>97</v>
      </c>
      <c r="C22" s="59" t="s">
        <v>94</v>
      </c>
      <c r="D22" s="43"/>
      <c r="E22" s="195"/>
      <c r="F22" s="196"/>
      <c r="G22" s="52">
        <f t="shared" si="0"/>
        <v>0</v>
      </c>
      <c r="H22" s="20"/>
      <c r="I22" s="22"/>
    </row>
    <row r="23" spans="1:9" ht="15" x14ac:dyDescent="0.2">
      <c r="A23" s="49">
        <v>2003253</v>
      </c>
      <c r="B23" s="49" t="s">
        <v>16</v>
      </c>
      <c r="C23" s="59">
        <v>1</v>
      </c>
      <c r="D23" s="43">
        <v>12</v>
      </c>
      <c r="E23" s="195"/>
      <c r="F23" s="199"/>
      <c r="G23" s="52">
        <f t="shared" si="0"/>
        <v>0</v>
      </c>
      <c r="H23" s="21"/>
    </row>
    <row r="24" spans="1:9" ht="15" x14ac:dyDescent="0.2">
      <c r="A24" s="49">
        <v>2007403</v>
      </c>
      <c r="B24" s="49" t="s">
        <v>98</v>
      </c>
      <c r="C24" s="59">
        <v>5</v>
      </c>
      <c r="D24" s="43"/>
      <c r="E24" s="195"/>
      <c r="F24" s="196"/>
      <c r="G24" s="52">
        <f t="shared" si="0"/>
        <v>0</v>
      </c>
      <c r="H24" s="20"/>
    </row>
    <row r="25" spans="1:9" ht="15" x14ac:dyDescent="0.2">
      <c r="A25" s="49"/>
      <c r="B25" s="62" t="s">
        <v>151</v>
      </c>
      <c r="C25" s="59">
        <v>5</v>
      </c>
      <c r="D25" s="43"/>
      <c r="E25" s="195"/>
      <c r="F25" s="199"/>
      <c r="G25" s="52">
        <f t="shared" si="0"/>
        <v>0</v>
      </c>
      <c r="H25" s="20"/>
    </row>
    <row r="26" spans="1:9" ht="15" x14ac:dyDescent="0.2">
      <c r="A26" s="49"/>
      <c r="B26" s="62" t="s">
        <v>152</v>
      </c>
      <c r="C26" s="59">
        <v>10</v>
      </c>
      <c r="D26" s="43"/>
      <c r="E26" s="195"/>
      <c r="F26" s="198"/>
      <c r="G26" s="52">
        <f t="shared" si="0"/>
        <v>0</v>
      </c>
      <c r="H26" s="20"/>
    </row>
    <row r="27" spans="1:9" ht="15" x14ac:dyDescent="0.2">
      <c r="A27" s="49">
        <v>2006793</v>
      </c>
      <c r="B27" s="62" t="s">
        <v>153</v>
      </c>
      <c r="C27" s="59">
        <v>10</v>
      </c>
      <c r="D27" s="43"/>
      <c r="E27" s="195"/>
      <c r="F27" s="198"/>
      <c r="G27" s="52">
        <f t="shared" si="0"/>
        <v>0</v>
      </c>
      <c r="H27" s="20"/>
    </row>
    <row r="28" spans="1:9" ht="15" x14ac:dyDescent="0.2">
      <c r="A28" s="49"/>
      <c r="B28" s="62" t="s">
        <v>121</v>
      </c>
      <c r="C28" s="59">
        <v>5</v>
      </c>
      <c r="D28" s="43">
        <v>13</v>
      </c>
      <c r="E28" s="195"/>
      <c r="F28" s="196"/>
      <c r="G28" s="63">
        <f>C28*F28</f>
        <v>0</v>
      </c>
      <c r="H28" s="20"/>
    </row>
    <row r="29" spans="1:9" ht="15" x14ac:dyDescent="0.2">
      <c r="A29" s="49">
        <v>2007403</v>
      </c>
      <c r="B29" s="49" t="s">
        <v>142</v>
      </c>
      <c r="C29" s="59" t="s">
        <v>95</v>
      </c>
      <c r="D29" s="43"/>
      <c r="E29" s="195"/>
      <c r="F29" s="196"/>
      <c r="G29" s="52">
        <f>C29*F29</f>
        <v>0</v>
      </c>
      <c r="H29" s="20"/>
    </row>
    <row r="30" spans="1:9" ht="30" x14ac:dyDescent="0.2">
      <c r="A30" s="56">
        <v>2005943</v>
      </c>
      <c r="B30" s="55" t="s">
        <v>216</v>
      </c>
      <c r="C30" s="43">
        <v>15</v>
      </c>
      <c r="D30" s="43">
        <v>14</v>
      </c>
      <c r="E30" s="195"/>
      <c r="F30" s="196"/>
      <c r="G30" s="52">
        <f t="shared" ref="G30:G39" si="1">F30*C30</f>
        <v>0</v>
      </c>
      <c r="H30" s="7"/>
    </row>
    <row r="31" spans="1:9" ht="15" x14ac:dyDescent="0.2">
      <c r="A31" s="60" t="s">
        <v>102</v>
      </c>
      <c r="B31" s="61" t="s">
        <v>143</v>
      </c>
      <c r="C31" s="59">
        <f>11+5+5</f>
        <v>21</v>
      </c>
      <c r="D31" s="43"/>
      <c r="E31" s="195"/>
      <c r="F31" s="196"/>
      <c r="G31" s="52">
        <f>C31*F31</f>
        <v>0</v>
      </c>
      <c r="H31" s="21"/>
    </row>
    <row r="32" spans="1:9" ht="15" x14ac:dyDescent="0.2">
      <c r="A32" s="56">
        <v>2006391</v>
      </c>
      <c r="B32" s="55" t="s">
        <v>73</v>
      </c>
      <c r="C32" s="59" t="s">
        <v>99</v>
      </c>
      <c r="D32" s="43">
        <v>0</v>
      </c>
      <c r="E32" s="195"/>
      <c r="F32" s="196"/>
      <c r="G32" s="52">
        <f>C32*F32</f>
        <v>0</v>
      </c>
      <c r="H32" s="22"/>
    </row>
    <row r="33" spans="1:8" ht="15" x14ac:dyDescent="0.2">
      <c r="A33" s="56"/>
      <c r="B33" s="55" t="s">
        <v>67</v>
      </c>
      <c r="C33" s="57" t="s">
        <v>94</v>
      </c>
      <c r="D33" s="43"/>
      <c r="E33" s="195"/>
      <c r="F33" s="196"/>
      <c r="G33" s="52">
        <f t="shared" si="1"/>
        <v>0</v>
      </c>
      <c r="H33" s="7"/>
    </row>
    <row r="34" spans="1:8" ht="15" x14ac:dyDescent="0.2">
      <c r="A34" s="56"/>
      <c r="B34" s="55" t="s">
        <v>68</v>
      </c>
      <c r="C34" s="57" t="s">
        <v>93</v>
      </c>
      <c r="D34" s="43"/>
      <c r="E34" s="195"/>
      <c r="F34" s="196"/>
      <c r="G34" s="52">
        <f t="shared" si="1"/>
        <v>0</v>
      </c>
      <c r="H34" s="7"/>
    </row>
    <row r="35" spans="1:8" ht="15" x14ac:dyDescent="0.2">
      <c r="A35" s="64"/>
      <c r="B35" s="55" t="s">
        <v>69</v>
      </c>
      <c r="C35" s="57">
        <v>2</v>
      </c>
      <c r="D35" s="43"/>
      <c r="E35" s="195"/>
      <c r="F35" s="196"/>
      <c r="G35" s="52">
        <f t="shared" si="1"/>
        <v>0</v>
      </c>
      <c r="H35" s="7"/>
    </row>
    <row r="36" spans="1:8" ht="15" x14ac:dyDescent="0.2">
      <c r="A36" s="56">
        <v>2006793</v>
      </c>
      <c r="B36" s="55" t="s">
        <v>70</v>
      </c>
      <c r="C36" s="57">
        <v>2</v>
      </c>
      <c r="D36" s="43"/>
      <c r="E36" s="195"/>
      <c r="F36" s="196"/>
      <c r="G36" s="52">
        <f t="shared" si="1"/>
        <v>0</v>
      </c>
      <c r="H36" s="7"/>
    </row>
    <row r="37" spans="1:8" ht="15" x14ac:dyDescent="0.2">
      <c r="A37" s="56">
        <v>2007402</v>
      </c>
      <c r="B37" s="55" t="s">
        <v>71</v>
      </c>
      <c r="C37" s="57">
        <v>10</v>
      </c>
      <c r="D37" s="43">
        <v>0</v>
      </c>
      <c r="E37" s="195"/>
      <c r="F37" s="196"/>
      <c r="G37" s="52">
        <f t="shared" si="1"/>
        <v>0</v>
      </c>
      <c r="H37" s="7"/>
    </row>
    <row r="38" spans="1:8" ht="15" x14ac:dyDescent="0.2">
      <c r="A38" s="65" t="s">
        <v>102</v>
      </c>
      <c r="B38" s="55" t="s">
        <v>72</v>
      </c>
      <c r="C38" s="57">
        <v>3</v>
      </c>
      <c r="D38" s="43">
        <v>0</v>
      </c>
      <c r="E38" s="195"/>
      <c r="F38" s="196"/>
      <c r="G38" s="52">
        <f t="shared" si="1"/>
        <v>0</v>
      </c>
      <c r="H38" s="7"/>
    </row>
    <row r="39" spans="1:8" ht="15" x14ac:dyDescent="0.2">
      <c r="A39" s="65" t="s">
        <v>102</v>
      </c>
      <c r="B39" s="55" t="s">
        <v>145</v>
      </c>
      <c r="C39" s="57" t="s">
        <v>146</v>
      </c>
      <c r="D39" s="43"/>
      <c r="E39" s="195"/>
      <c r="F39" s="196"/>
      <c r="G39" s="52">
        <f t="shared" si="1"/>
        <v>0</v>
      </c>
      <c r="H39" s="7"/>
    </row>
    <row r="40" spans="1:8" ht="15" x14ac:dyDescent="0.2">
      <c r="A40" s="65"/>
      <c r="B40" s="55" t="s">
        <v>141</v>
      </c>
      <c r="C40" s="59">
        <v>30</v>
      </c>
      <c r="D40" s="43"/>
      <c r="E40" s="195"/>
      <c r="F40" s="196"/>
      <c r="G40" s="52">
        <f>C40*F40</f>
        <v>0</v>
      </c>
      <c r="H40" s="7"/>
    </row>
    <row r="41" spans="1:8" ht="15" x14ac:dyDescent="0.2">
      <c r="A41" s="56">
        <v>2006376</v>
      </c>
      <c r="B41" s="55" t="s">
        <v>212</v>
      </c>
      <c r="C41" s="57">
        <v>378</v>
      </c>
      <c r="D41" s="43"/>
      <c r="E41" s="195"/>
      <c r="F41" s="200"/>
      <c r="G41" s="85">
        <f>F41*C41</f>
        <v>0</v>
      </c>
      <c r="H41" s="7"/>
    </row>
    <row r="42" spans="1:8" ht="15" x14ac:dyDescent="0.2">
      <c r="A42" s="56">
        <v>2006375</v>
      </c>
      <c r="B42" s="55" t="s">
        <v>213</v>
      </c>
      <c r="C42" s="57">
        <v>176</v>
      </c>
      <c r="D42" s="43"/>
      <c r="E42" s="195"/>
      <c r="F42" s="200"/>
      <c r="G42" s="85">
        <f>F42*C42</f>
        <v>0</v>
      </c>
      <c r="H42" s="7"/>
    </row>
    <row r="43" spans="1:8" ht="15" x14ac:dyDescent="0.2">
      <c r="A43" s="56"/>
      <c r="B43" s="66" t="s">
        <v>214</v>
      </c>
      <c r="C43" s="57">
        <v>73</v>
      </c>
      <c r="D43" s="43"/>
      <c r="E43" s="195"/>
      <c r="F43" s="200"/>
      <c r="G43" s="85">
        <f>F43*C43</f>
        <v>0</v>
      </c>
      <c r="H43" s="7"/>
    </row>
    <row r="44" spans="1:8" ht="15" x14ac:dyDescent="0.2">
      <c r="A44" s="56"/>
      <c r="B44" s="115" t="s">
        <v>136</v>
      </c>
      <c r="C44" s="57" t="s">
        <v>160</v>
      </c>
      <c r="D44" s="116"/>
      <c r="E44" s="201"/>
      <c r="F44" s="197"/>
      <c r="G44" s="76">
        <f>C44*F44</f>
        <v>0</v>
      </c>
      <c r="H44" s="7"/>
    </row>
    <row r="45" spans="1:8" ht="16.5" thickBot="1" x14ac:dyDescent="0.3">
      <c r="A45" s="27"/>
      <c r="B45" s="67" t="s">
        <v>12</v>
      </c>
      <c r="C45" s="28"/>
      <c r="D45" s="28"/>
      <c r="E45" s="28"/>
      <c r="F45" s="28"/>
      <c r="G45" s="68">
        <f>SUM(G4:G44)</f>
        <v>0</v>
      </c>
    </row>
    <row r="46" spans="1:8" ht="13.5" thickTop="1" x14ac:dyDescent="0.2">
      <c r="A46" s="4"/>
      <c r="C46" s="5"/>
      <c r="D46" s="5"/>
      <c r="E46" s="5"/>
      <c r="F46" s="5"/>
      <c r="G46" s="5"/>
    </row>
    <row r="47" spans="1:8" x14ac:dyDescent="0.2">
      <c r="B47" s="9"/>
    </row>
    <row r="48" spans="1:8" ht="15.75" x14ac:dyDescent="0.25">
      <c r="B48" s="108" t="s">
        <v>215</v>
      </c>
    </row>
    <row r="49" spans="1:8" ht="15.75" x14ac:dyDescent="0.25">
      <c r="B49" s="107"/>
    </row>
    <row r="50" spans="1:8" ht="20.25" x14ac:dyDescent="0.3">
      <c r="B50" s="10" t="s">
        <v>20</v>
      </c>
    </row>
    <row r="51" spans="1:8" ht="20.25" x14ac:dyDescent="0.3">
      <c r="B51" s="10" t="s">
        <v>21</v>
      </c>
    </row>
    <row r="52" spans="1:8" ht="20.25" x14ac:dyDescent="0.3">
      <c r="B52" s="10" t="s">
        <v>22</v>
      </c>
    </row>
    <row r="57" spans="1:8" x14ac:dyDescent="0.2">
      <c r="A57" s="7"/>
      <c r="H57" s="7"/>
    </row>
    <row r="58" spans="1:8" x14ac:dyDescent="0.2">
      <c r="A58" s="7"/>
      <c r="H58" s="7"/>
    </row>
    <row r="59" spans="1:8" x14ac:dyDescent="0.2">
      <c r="A59" s="7"/>
      <c r="H59" s="7"/>
    </row>
    <row r="60" spans="1:8" x14ac:dyDescent="0.2">
      <c r="A60" s="7"/>
      <c r="H60" s="7"/>
    </row>
    <row r="61" spans="1:8" x14ac:dyDescent="0.2">
      <c r="A61" s="7"/>
      <c r="H61" s="7"/>
    </row>
    <row r="62" spans="1:8" x14ac:dyDescent="0.2">
      <c r="A62" s="7"/>
      <c r="H62" s="7"/>
    </row>
    <row r="63" spans="1:8" x14ac:dyDescent="0.2">
      <c r="A63" s="7"/>
      <c r="H63" s="7"/>
    </row>
    <row r="64" spans="1:8" x14ac:dyDescent="0.2">
      <c r="A64" s="7"/>
      <c r="H64" s="7"/>
    </row>
    <row r="65" spans="1:8" x14ac:dyDescent="0.2">
      <c r="A65" s="7"/>
      <c r="H65" s="7"/>
    </row>
    <row r="66" spans="1:8" x14ac:dyDescent="0.2">
      <c r="A66" s="7"/>
      <c r="H66" s="7"/>
    </row>
    <row r="67" spans="1:8" x14ac:dyDescent="0.2">
      <c r="A67" s="7"/>
      <c r="H67" s="7"/>
    </row>
    <row r="68" spans="1:8" x14ac:dyDescent="0.2">
      <c r="A68" s="7"/>
      <c r="H68" s="7"/>
    </row>
    <row r="69" spans="1:8" x14ac:dyDescent="0.2">
      <c r="A69" s="7"/>
      <c r="H69" s="7"/>
    </row>
  </sheetData>
  <sheetProtection password="CF7A" sheet="1" objects="1" scenarios="1"/>
  <customSheetViews>
    <customSheetView guid="{6FBF933A-96FB-4B9C-AB27-F5A7B8C97F47}" showPageBreaks="1" zeroValues="0" fitToPage="1" printArea="1">
      <selection activeCell="E13" sqref="E13"/>
      <pageMargins left="0" right="0" top="0.98425196850393704" bottom="0.98425196850393704" header="0.51181102362204722" footer="1.299212598425197"/>
      <printOptions horizontalCentered="1"/>
      <pageSetup scale="18" orientation="landscape" horizontalDpi="300" verticalDpi="300" r:id="rId1"/>
      <headerFooter alignWithMargins="0">
        <oddHeader xml:space="preserve">&amp;L&amp;D&amp;C
</oddHeader>
        <oddFooter>&amp;C&amp;P of &amp;N</oddFooter>
      </headerFooter>
    </customSheetView>
    <customSheetView guid="{7661B37E-6CFD-4FC0-BC1B-15EA202C1458}" zeroValues="0" fitToPage="1">
      <selection activeCell="F20" sqref="F20"/>
      <pageMargins left="0" right="0" top="0.98425196850393704" bottom="0.98425196850393704" header="0.51181102362204722" footer="1.299212598425197"/>
      <printOptions horizontalCentered="1"/>
      <pageSetup scale="56" orientation="landscape" horizontalDpi="300" verticalDpi="300" r:id="rId2"/>
      <headerFooter alignWithMargins="0">
        <oddHeader xml:space="preserve">&amp;L&amp;D&amp;C
</oddHeader>
        <oddFooter>&amp;C&amp;P of &amp;N</oddFooter>
      </headerFooter>
    </customSheetView>
    <customSheetView guid="{F9E28CC8-D072-4DDF-8428-AB1480D3D7E6}" showPageBreaks="1" zeroValues="0" fitToPage="1" printArea="1">
      <selection activeCell="B17" sqref="B17"/>
      <pageMargins left="0" right="0" top="0.98425196850393704" bottom="0.98425196850393704" header="0.51181102362204722" footer="1.299212598425197"/>
      <printOptions horizontalCentered="1"/>
      <pageSetup scale="10" orientation="landscape" horizontalDpi="300" verticalDpi="300" r:id="rId3"/>
      <headerFooter alignWithMargins="0">
        <oddHeader xml:space="preserve">&amp;L&amp;D&amp;C
</oddHeader>
        <oddFooter>&amp;C&amp;P of &amp;N</oddFooter>
      </headerFooter>
    </customSheetView>
  </customSheetViews>
  <mergeCells count="2">
    <mergeCell ref="A2:G2"/>
    <mergeCell ref="A1:G1"/>
  </mergeCells>
  <phoneticPr fontId="6" type="noConversion"/>
  <printOptions horizontalCentered="1"/>
  <pageMargins left="0" right="0" top="0.98425196850393704" bottom="0.98425196850393704" header="0.51181102362204722" footer="1.299212598425197"/>
  <pageSetup scale="56" orientation="landscape" horizontalDpi="300" verticalDpi="300" r:id="rId4"/>
  <headerFooter alignWithMargins="0">
    <oddHeader xml:space="preserve">&amp;L&amp;D&amp;C
</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Zeros="0" rightToLeft="1" zoomScale="120" zoomScaleNormal="120" workbookViewId="0">
      <selection activeCell="B4" sqref="B4:B12"/>
    </sheetView>
  </sheetViews>
  <sheetFormatPr defaultRowHeight="12.75" x14ac:dyDescent="0.2"/>
  <cols>
    <col min="1" max="1" width="51" bestFit="1" customWidth="1"/>
    <col min="2" max="2" width="19.42578125" customWidth="1"/>
    <col min="3" max="3" width="10.7109375" bestFit="1" customWidth="1"/>
  </cols>
  <sheetData>
    <row r="1" spans="1:6" s="2" customFormat="1" ht="23.25" x14ac:dyDescent="0.35">
      <c r="A1" s="263" t="s">
        <v>5</v>
      </c>
      <c r="B1" s="263"/>
      <c r="C1" s="18"/>
      <c r="D1" s="18"/>
      <c r="E1" s="18"/>
      <c r="F1" s="18"/>
    </row>
    <row r="2" spans="1:6" s="2" customFormat="1" ht="20.25" x14ac:dyDescent="0.3">
      <c r="A2" s="264" t="s">
        <v>253</v>
      </c>
      <c r="B2" s="264"/>
    </row>
    <row r="3" spans="1:6" s="3" customFormat="1" ht="18" x14ac:dyDescent="0.25">
      <c r="A3" s="34" t="s">
        <v>81</v>
      </c>
      <c r="B3" s="35" t="s">
        <v>203</v>
      </c>
    </row>
    <row r="4" spans="1:6" ht="15" x14ac:dyDescent="0.2">
      <c r="A4" s="69" t="s">
        <v>74</v>
      </c>
      <c r="B4" s="191"/>
    </row>
    <row r="5" spans="1:6" ht="15" x14ac:dyDescent="0.2">
      <c r="A5" s="69" t="s">
        <v>75</v>
      </c>
      <c r="B5" s="191"/>
    </row>
    <row r="6" spans="1:6" ht="15" x14ac:dyDescent="0.2">
      <c r="A6" s="69" t="s">
        <v>76</v>
      </c>
      <c r="B6" s="191"/>
    </row>
    <row r="7" spans="1:6" ht="15" x14ac:dyDescent="0.2">
      <c r="A7" s="69" t="s">
        <v>77</v>
      </c>
      <c r="B7" s="191"/>
    </row>
    <row r="8" spans="1:6" ht="15" x14ac:dyDescent="0.2">
      <c r="A8" s="69" t="s">
        <v>78</v>
      </c>
      <c r="B8" s="191"/>
    </row>
    <row r="9" spans="1:6" ht="15" x14ac:dyDescent="0.2">
      <c r="A9" s="69" t="s">
        <v>79</v>
      </c>
      <c r="B9" s="191"/>
    </row>
    <row r="10" spans="1:6" ht="30" x14ac:dyDescent="0.2">
      <c r="A10" s="69" t="s">
        <v>80</v>
      </c>
      <c r="B10" s="191"/>
    </row>
    <row r="11" spans="1:6" ht="30" x14ac:dyDescent="0.2">
      <c r="A11" s="69" t="s">
        <v>171</v>
      </c>
      <c r="B11" s="192"/>
    </row>
    <row r="12" spans="1:6" ht="15" x14ac:dyDescent="0.2">
      <c r="A12" s="70" t="s">
        <v>147</v>
      </c>
      <c r="B12" s="193"/>
    </row>
    <row r="13" spans="1:6" ht="15.75" x14ac:dyDescent="0.25">
      <c r="A13" s="71" t="s">
        <v>90</v>
      </c>
      <c r="B13" s="92">
        <f>B12*12</f>
        <v>0</v>
      </c>
    </row>
    <row r="14" spans="1:6" ht="15.75" x14ac:dyDescent="0.25">
      <c r="A14" s="144"/>
      <c r="B14" s="145"/>
    </row>
    <row r="15" spans="1:6" ht="18" x14ac:dyDescent="0.25">
      <c r="A15" s="177" t="s">
        <v>196</v>
      </c>
      <c r="B15" s="184" t="s">
        <v>229</v>
      </c>
    </row>
    <row r="16" spans="1:6" ht="60" customHeight="1" x14ac:dyDescent="0.2">
      <c r="A16" s="109" t="s">
        <v>243</v>
      </c>
      <c r="B16" s="194"/>
      <c r="C16" s="110"/>
    </row>
    <row r="19" spans="1:13" ht="18" x14ac:dyDescent="0.25">
      <c r="A19" s="11" t="s">
        <v>20</v>
      </c>
    </row>
    <row r="20" spans="1:13" ht="18" x14ac:dyDescent="0.25">
      <c r="A20" s="11" t="s">
        <v>21</v>
      </c>
      <c r="I20" s="86"/>
      <c r="J20" s="86"/>
      <c r="K20" s="86"/>
      <c r="L20" s="86"/>
      <c r="M20" s="86"/>
    </row>
    <row r="21" spans="1:13" ht="18" x14ac:dyDescent="0.25">
      <c r="A21" s="11" t="s">
        <v>22</v>
      </c>
      <c r="I21" s="86"/>
      <c r="J21" s="86"/>
      <c r="K21" s="86"/>
      <c r="L21" s="86"/>
      <c r="M21" s="86"/>
    </row>
    <row r="22" spans="1:13" x14ac:dyDescent="0.2">
      <c r="I22" s="86"/>
      <c r="J22" s="86"/>
      <c r="K22" s="86"/>
      <c r="L22" s="86"/>
      <c r="M22" s="86"/>
    </row>
    <row r="23" spans="1:13" x14ac:dyDescent="0.2">
      <c r="I23" s="86"/>
      <c r="J23" s="86"/>
      <c r="K23" s="86"/>
      <c r="L23" s="86"/>
      <c r="M23" s="86"/>
    </row>
  </sheetData>
  <sheetProtection password="CF7A" sheet="1" objects="1" scenarios="1"/>
  <customSheetViews>
    <customSheetView guid="{6FBF933A-96FB-4B9C-AB27-F5A7B8C97F47}" scale="145" showPageBreaks="1" zeroValues="0" fitToPage="1" printArea="1">
      <selection activeCell="A4" sqref="A4"/>
      <pageMargins left="0" right="0" top="0.98425196850393704" bottom="0.98425196850393704" header="0.51181102362204722" footer="0.51181102362204722"/>
      <printOptions horizontalCentered="1"/>
      <pageSetup paperSize="9" scale="40" orientation="portrait" horizontalDpi="4294967295" verticalDpi="300" r:id="rId1"/>
      <headerFooter alignWithMargins="0">
        <oddHeader>&amp;L&amp;D</oddHeader>
        <oddFooter>&amp;L&amp;A&amp;C&amp;P OF &amp;N</oddFooter>
      </headerFooter>
    </customSheetView>
    <customSheetView guid="{7661B37E-6CFD-4FC0-BC1B-15EA202C1458}" scale="145" zeroValues="0" fitToPage="1">
      <selection activeCell="A4" sqref="A4"/>
      <pageMargins left="0" right="0" top="0.98425196850393704" bottom="0.98425196850393704" header="0.51181102362204722" footer="0.51181102362204722"/>
      <printOptions horizontalCentered="1"/>
      <pageSetup paperSize="9" orientation="portrait" horizontalDpi="4294967295" verticalDpi="300" r:id="rId2"/>
      <headerFooter alignWithMargins="0">
        <oddHeader>&amp;L&amp;D</oddHeader>
        <oddFooter>&amp;L&amp;A&amp;C&amp;P OF &amp;N</oddFooter>
      </headerFooter>
    </customSheetView>
    <customSheetView guid="{F9E28CC8-D072-4DDF-8428-AB1480D3D7E6}" scale="145" showPageBreaks="1" zeroValues="0" fitToPage="1" printArea="1">
      <selection activeCell="A4" sqref="A4"/>
      <pageMargins left="0" right="0" top="0.98425196850393704" bottom="0.98425196850393704" header="0.51181102362204722" footer="0.51181102362204722"/>
      <printOptions horizontalCentered="1"/>
      <pageSetup paperSize="9" scale="20" orientation="portrait" horizontalDpi="4294967295" verticalDpi="300" r:id="rId3"/>
      <headerFooter alignWithMargins="0">
        <oddHeader>&amp;L&amp;D</oddHeader>
        <oddFooter>&amp;L&amp;A&amp;C&amp;P OF &amp;N</oddFooter>
      </headerFooter>
    </customSheetView>
  </customSheetViews>
  <mergeCells count="2">
    <mergeCell ref="A1:B1"/>
    <mergeCell ref="A2:B2"/>
  </mergeCells>
  <phoneticPr fontId="6" type="noConversion"/>
  <printOptions horizontalCentered="1"/>
  <pageMargins left="0" right="0" top="0.98425196850393704" bottom="0.98425196850393704" header="0.51181102362204722" footer="0.51181102362204722"/>
  <pageSetup paperSize="9" orientation="portrait" horizontalDpi="4294967295" verticalDpi="300" r:id="rId4"/>
  <headerFooter alignWithMargins="0">
    <oddHeader>&amp;L&amp;D</oddHeader>
    <oddFooter>&amp;L&amp;A&amp;C&amp;P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7</vt:i4>
      </vt:variant>
      <vt:variant>
        <vt:lpstr>טווחים בעלי שם</vt:lpstr>
      </vt:variant>
      <vt:variant>
        <vt:i4>7</vt:i4>
      </vt:variant>
    </vt:vector>
  </HeadingPairs>
  <TitlesOfParts>
    <vt:vector size="14" baseType="lpstr">
      <vt:lpstr>טופס הצעה- סיכום </vt:lpstr>
      <vt:lpstr>טופס הצעה טכנאים</vt:lpstr>
      <vt:lpstr>טופס הצעה מתכלים</vt:lpstr>
      <vt:lpstr>טופס הצעה מדפסות וסורקים</vt:lpstr>
      <vt:lpstr>טופס הצעה שרתים</vt:lpstr>
      <vt:lpstr>טופס הצעה מחשבים</vt:lpstr>
      <vt:lpstr>טופס הצעה שרות</vt:lpstr>
      <vt:lpstr>'טופס הצעה טכנאים'!WPrint_Area_W</vt:lpstr>
      <vt:lpstr>'טופס הצעה מדפסות וסורקים'!WPrint_Area_W</vt:lpstr>
      <vt:lpstr>'טופס הצעה מחשבים'!WPrint_Area_W</vt:lpstr>
      <vt:lpstr>'טופס הצעה מתכלים'!WPrint_Area_W</vt:lpstr>
      <vt:lpstr>'טופס הצעה שרות'!WPrint_Area_W</vt:lpstr>
      <vt:lpstr>'טופס הצעה שרתים'!WPrint_Area_W</vt:lpstr>
      <vt:lpstr>'טופס הצעה מתכלים'!WPrint_TitlesW</vt:lpstr>
    </vt:vector>
  </TitlesOfParts>
  <Company>Maccabi Health Care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uziel_da</dc:creator>
  <cp:lastModifiedBy>mandel_an</cp:lastModifiedBy>
  <cp:lastPrinted>2015-08-03T09:50:53Z</cp:lastPrinted>
  <dcterms:created xsi:type="dcterms:W3CDTF">2006-05-18T17:37:45Z</dcterms:created>
  <dcterms:modified xsi:type="dcterms:W3CDTF">2015-11-03T06:11:15Z</dcterms:modified>
</cp:coreProperties>
</file>