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אגף רכש ובתי חולים\רכש ציוד וחומרים\תחומים ומסמכי רפרנטים\לוגיסטיקה\אורטל טוזון\משאבי אנוש\רווחה\טיול מטה\טיול מטה 2027\"/>
    </mc:Choice>
  </mc:AlternateContent>
  <xr:revisionPtr revIDLastSave="0" documentId="13_ncr:1_{7F16F6A1-DAAE-4DE9-9087-8DA839C9FA78}" xr6:coauthVersionLast="47" xr6:coauthVersionMax="47" xr10:uidLastSave="{00000000-0000-0000-0000-000000000000}"/>
  <bookViews>
    <workbookView xWindow="-120" yWindow="-120" windowWidth="25440" windowHeight="15270" firstSheet="9" activeTab="9" xr2:uid="{00000000-000D-0000-FFFF-FFFF00000000}"/>
  </bookViews>
  <sheets>
    <sheet name="טבלת השוואה לאירוע - מקור" sheetId="3" state="hidden" r:id="rId1"/>
    <sheet name="טבלת השוואה לאירוע" sheetId="5" state="hidden" r:id="rId2"/>
    <sheet name="אורטל" sheetId="7" state="hidden" r:id="rId3"/>
    <sheet name="מנטבר" sheetId="8" state="hidden" r:id="rId4"/>
    <sheet name="כנס" sheetId="6" state="hidden" r:id="rId5"/>
    <sheet name="פארוצי" sheetId="9" state="hidden" r:id="rId6"/>
    <sheet name="כנס מעודכן 15-10-25" sheetId="12" state="hidden" r:id="rId7"/>
    <sheet name="השוואת בסיס" sheetId="10" state="hidden" r:id="rId8"/>
    <sheet name="נבל דוד" sheetId="11" state="hidden" r:id="rId9"/>
    <sheet name="הצעת מחיר כוללת" sheetId="15" r:id="rId10"/>
    <sheet name="טיפ4דיל" sheetId="18" state="hidden" r:id="rId11"/>
  </sheets>
  <definedNames>
    <definedName name="_xlnm._FilterDatabase" localSheetId="4" hidden="1">כנס!$A$8:$E$32</definedName>
    <definedName name="_xlnm._FilterDatabase" localSheetId="6" hidden="1">'כנס מעודכן 15-10-25'!$A$8:$E$35</definedName>
    <definedName name="_xlnm.Print_Area" localSheetId="4">כנס!$A$1:$E$99</definedName>
    <definedName name="_xlnm.Print_Area" localSheetId="6">'כנס מעודכן 15-10-25'!$A$1:$E$103</definedName>
    <definedName name="יורוו">#REF!</definedName>
    <definedName name="מע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10" i="15"/>
  <c r="E8" i="15"/>
  <c r="E9" i="15"/>
  <c r="E7" i="15"/>
  <c r="E28" i="8"/>
  <c r="D18" i="18"/>
  <c r="D17" i="18"/>
  <c r="D16" i="18"/>
  <c r="D15" i="18"/>
  <c r="D14" i="18"/>
  <c r="D13" i="18"/>
  <c r="D12" i="18"/>
  <c r="D11" i="18"/>
  <c r="D10" i="18"/>
  <c r="D22" i="18" s="1"/>
  <c r="B23" i="18" s="1"/>
  <c r="E11" i="9"/>
  <c r="E25" i="9"/>
  <c r="J6" i="9"/>
  <c r="E43" i="15" l="1"/>
  <c r="D92" i="6"/>
  <c r="D44" i="12"/>
  <c r="E23" i="11"/>
  <c r="D7" i="11"/>
  <c r="D91" i="12"/>
  <c r="D87" i="12"/>
  <c r="D86" i="12"/>
  <c r="D85" i="12"/>
  <c r="D82" i="12"/>
  <c r="D81" i="12"/>
  <c r="D80" i="12"/>
  <c r="D47" i="12"/>
  <c r="D46" i="12"/>
  <c r="D42" i="12"/>
  <c r="D41" i="12"/>
  <c r="D38" i="12"/>
  <c r="D37" i="12"/>
  <c r="D35" i="12"/>
  <c r="D34" i="12"/>
  <c r="D33" i="12"/>
  <c r="D24" i="12"/>
  <c r="D20" i="12"/>
  <c r="D18" i="12"/>
  <c r="D17" i="12"/>
  <c r="D16" i="12"/>
  <c r="D13" i="12"/>
  <c r="D93" i="12" s="1"/>
  <c r="D94" i="12" s="1"/>
  <c r="D95" i="12" s="1"/>
  <c r="D96" i="12" s="1"/>
  <c r="E1" i="12"/>
  <c r="E16" i="11"/>
  <c r="F12" i="6"/>
  <c r="F6" i="3"/>
  <c r="D6" i="11"/>
  <c r="E6" i="11"/>
  <c r="D12" i="6"/>
  <c r="E36" i="11"/>
  <c r="D36" i="11"/>
  <c r="D34" i="11"/>
  <c r="D32" i="11"/>
  <c r="E31" i="11"/>
  <c r="D31" i="11"/>
  <c r="D26" i="11"/>
  <c r="E25" i="11"/>
  <c r="D25" i="11"/>
  <c r="D24" i="11"/>
  <c r="D23" i="11"/>
  <c r="E20" i="11"/>
  <c r="D20" i="11"/>
  <c r="E19" i="11"/>
  <c r="D19" i="11"/>
  <c r="D18" i="11"/>
  <c r="D15" i="11"/>
  <c r="D14" i="11"/>
  <c r="D13" i="11"/>
  <c r="E12" i="11"/>
  <c r="D12" i="11"/>
  <c r="D11" i="11"/>
  <c r="E10" i="11"/>
  <c r="D10" i="11"/>
  <c r="E9" i="11"/>
  <c r="D9" i="11"/>
  <c r="E6" i="10"/>
  <c r="E6" i="9"/>
  <c r="D6" i="10"/>
  <c r="F16" i="10"/>
  <c r="H38" i="10"/>
  <c r="G38" i="10"/>
  <c r="F38" i="10"/>
  <c r="D38" i="10"/>
  <c r="E37" i="10"/>
  <c r="G36" i="10"/>
  <c r="F36" i="10"/>
  <c r="E36" i="10"/>
  <c r="D36" i="10"/>
  <c r="E35" i="10"/>
  <c r="G34" i="10"/>
  <c r="E34" i="10"/>
  <c r="D34" i="10"/>
  <c r="G33" i="10"/>
  <c r="E33" i="10"/>
  <c r="E32" i="10"/>
  <c r="D32" i="10"/>
  <c r="G31" i="10"/>
  <c r="F31" i="10"/>
  <c r="E31" i="10"/>
  <c r="D31" i="10"/>
  <c r="E30" i="10"/>
  <c r="D26" i="10"/>
  <c r="G25" i="10"/>
  <c r="F25" i="10"/>
  <c r="E25" i="10"/>
  <c r="D25" i="10"/>
  <c r="D24" i="10"/>
  <c r="H23" i="10"/>
  <c r="G23" i="10"/>
  <c r="F23" i="10"/>
  <c r="E23" i="10"/>
  <c r="D23" i="10"/>
  <c r="E22" i="10"/>
  <c r="G21" i="10"/>
  <c r="E21" i="10"/>
  <c r="G20" i="10"/>
  <c r="F20" i="10"/>
  <c r="E20" i="10"/>
  <c r="D20" i="10"/>
  <c r="F19" i="10"/>
  <c r="E19" i="10"/>
  <c r="D19" i="10"/>
  <c r="H18" i="10"/>
  <c r="G18" i="10"/>
  <c r="D18" i="10"/>
  <c r="H16" i="10"/>
  <c r="E16" i="10"/>
  <c r="G15" i="10"/>
  <c r="E15" i="10"/>
  <c r="D15" i="10"/>
  <c r="E14" i="10"/>
  <c r="D14" i="10"/>
  <c r="H13" i="10"/>
  <c r="G13" i="10"/>
  <c r="E13" i="10"/>
  <c r="D13" i="10"/>
  <c r="H12" i="10"/>
  <c r="G12" i="10"/>
  <c r="F12" i="10"/>
  <c r="E12" i="10"/>
  <c r="D12" i="10"/>
  <c r="H11" i="10"/>
  <c r="G11" i="10"/>
  <c r="D11" i="10"/>
  <c r="F10" i="10"/>
  <c r="E10" i="10"/>
  <c r="D10" i="10"/>
  <c r="H9" i="10"/>
  <c r="G9" i="10"/>
  <c r="F9" i="10"/>
  <c r="D9" i="10"/>
  <c r="H6" i="10"/>
  <c r="G6" i="10"/>
  <c r="F6" i="10"/>
  <c r="D17" i="5"/>
  <c r="F26" i="5"/>
  <c r="F18" i="5"/>
  <c r="F17" i="5"/>
  <c r="F34" i="5"/>
  <c r="E44" i="11" l="1"/>
  <c r="D44" i="11"/>
  <c r="D45" i="11" s="1"/>
  <c r="D46" i="11" s="1"/>
  <c r="E46" i="11"/>
  <c r="E47" i="11" s="1"/>
  <c r="E48" i="11" s="1"/>
  <c r="F44" i="10"/>
  <c r="G44" i="10"/>
  <c r="G45" i="10" s="1"/>
  <c r="G46" i="10" s="1"/>
  <c r="G47" i="10" s="1"/>
  <c r="G48" i="10" s="1"/>
  <c r="E44" i="10"/>
  <c r="E45" i="10" s="1"/>
  <c r="D44" i="10"/>
  <c r="H44" i="10"/>
  <c r="H45" i="10" s="1"/>
  <c r="H46" i="10" s="1"/>
  <c r="F46" i="10"/>
  <c r="F47" i="10" s="1"/>
  <c r="F48" i="10" s="1"/>
  <c r="D45" i="10"/>
  <c r="D9" i="5"/>
  <c r="D47" i="11" l="1"/>
  <c r="D48" i="11" s="1"/>
  <c r="F48" i="11" s="1"/>
  <c r="E46" i="10"/>
  <c r="E47" i="10" s="1"/>
  <c r="E48" i="10" s="1"/>
  <c r="D46" i="10"/>
  <c r="D47" i="10" s="1"/>
  <c r="H47" i="10"/>
  <c r="H48" i="10" s="1"/>
  <c r="G36" i="5"/>
  <c r="G34" i="5"/>
  <c r="G9" i="5"/>
  <c r="E18" i="5"/>
  <c r="D49" i="11" l="1"/>
  <c r="D51" i="11" s="1"/>
  <c r="E49" i="11"/>
  <c r="E51" i="11" s="1"/>
  <c r="D48" i="10"/>
  <c r="I48" i="10" s="1"/>
  <c r="H49" i="10" s="1"/>
  <c r="H51" i="10" s="1"/>
  <c r="E7" i="3"/>
  <c r="E17" i="5"/>
  <c r="D49" i="10" l="1"/>
  <c r="D51" i="10" s="1"/>
  <c r="F49" i="10"/>
  <c r="F51" i="10" s="1"/>
  <c r="E49" i="10"/>
  <c r="E51" i="10" s="1"/>
  <c r="G49" i="10"/>
  <c r="G51" i="10" s="1"/>
  <c r="E11" i="5"/>
  <c r="D16" i="5"/>
  <c r="D36" i="5" l="1"/>
  <c r="H46" i="5"/>
  <c r="F7" i="5"/>
  <c r="E68" i="9"/>
  <c r="E67" i="9"/>
  <c r="E66" i="9"/>
  <c r="E65" i="9"/>
  <c r="E64" i="9"/>
  <c r="E63" i="9"/>
  <c r="E62" i="9"/>
  <c r="E60" i="9"/>
  <c r="E59" i="9"/>
  <c r="E58" i="9"/>
  <c r="E57" i="9"/>
  <c r="E56" i="9"/>
  <c r="E55" i="9"/>
  <c r="E54" i="9"/>
  <c r="E53" i="9"/>
  <c r="E52" i="9"/>
  <c r="E51" i="9"/>
  <c r="E50" i="9"/>
  <c r="E48" i="9"/>
  <c r="E47" i="9"/>
  <c r="E46" i="9"/>
  <c r="E45" i="9"/>
  <c r="E44" i="9"/>
  <c r="E43" i="9"/>
  <c r="E42" i="9"/>
  <c r="E41" i="9"/>
  <c r="E40" i="9"/>
  <c r="E39" i="9"/>
  <c r="E38" i="9"/>
  <c r="E37" i="9"/>
  <c r="E35" i="9"/>
  <c r="E34" i="9"/>
  <c r="E33" i="9"/>
  <c r="E31" i="9"/>
  <c r="E30" i="9"/>
  <c r="E29" i="9"/>
  <c r="E26" i="9"/>
  <c r="E24" i="9"/>
  <c r="E23" i="9"/>
  <c r="E22" i="9"/>
  <c r="E21" i="9"/>
  <c r="E20" i="9"/>
  <c r="E19" i="9"/>
  <c r="E18" i="9"/>
  <c r="E17" i="9"/>
  <c r="E16" i="9"/>
  <c r="E15" i="9"/>
  <c r="E13" i="9"/>
  <c r="E12" i="9"/>
  <c r="E9" i="9"/>
  <c r="E8" i="9"/>
  <c r="E7" i="9"/>
  <c r="E69" i="9" s="1"/>
  <c r="F1" i="9"/>
  <c r="E70" i="9" l="1"/>
  <c r="E71" i="9" s="1"/>
  <c r="E72" i="9" l="1"/>
  <c r="E74" i="9" s="1"/>
  <c r="E73" i="9"/>
  <c r="E36" i="8" l="1"/>
  <c r="E35" i="8"/>
  <c r="E27" i="8"/>
  <c r="E26" i="8"/>
  <c r="C24" i="8"/>
  <c r="E24" i="8" s="1"/>
  <c r="C23" i="8"/>
  <c r="E23" i="8" s="1"/>
  <c r="C22" i="8"/>
  <c r="E22" i="8" s="1"/>
  <c r="E20" i="8"/>
  <c r="E19" i="8"/>
  <c r="E18" i="8"/>
  <c r="E17" i="8"/>
  <c r="C16" i="8"/>
  <c r="E16" i="8" s="1"/>
  <c r="E14" i="8"/>
  <c r="E13" i="8"/>
  <c r="C12" i="8"/>
  <c r="E12" i="8" s="1"/>
  <c r="C10" i="8"/>
  <c r="E10" i="8" s="1"/>
  <c r="C8" i="8"/>
  <c r="E8" i="8" s="1"/>
  <c r="E29" i="8" s="1"/>
  <c r="E30" i="8" s="1"/>
  <c r="E32" i="8" s="1"/>
  <c r="E7" i="8"/>
  <c r="E6" i="8"/>
  <c r="E5" i="8"/>
  <c r="E47" i="7" l="1"/>
  <c r="F47" i="7" s="1"/>
  <c r="G47" i="7" s="1"/>
  <c r="F46" i="7"/>
  <c r="G46" i="7" s="1"/>
  <c r="F45" i="7"/>
  <c r="G45" i="7" s="1"/>
  <c r="E44" i="7"/>
  <c r="F44" i="7" s="1"/>
  <c r="G44" i="7" s="1"/>
  <c r="G43" i="7"/>
  <c r="F43" i="7"/>
  <c r="G42" i="7"/>
  <c r="F42" i="7"/>
  <c r="F41" i="7"/>
  <c r="G41" i="7" s="1"/>
  <c r="E40" i="7"/>
  <c r="F40" i="7" s="1"/>
  <c r="G40" i="7" s="1"/>
  <c r="E38" i="7"/>
  <c r="F38" i="7" s="1"/>
  <c r="G38" i="7" s="1"/>
  <c r="F34" i="7"/>
  <c r="G34" i="7" s="1"/>
  <c r="E30" i="7"/>
  <c r="F30" i="7" s="1"/>
  <c r="G30" i="7" s="1"/>
  <c r="E29" i="7"/>
  <c r="F29" i="7" s="1"/>
  <c r="G29" i="7" s="1"/>
  <c r="E28" i="7"/>
  <c r="F28" i="7" s="1"/>
  <c r="G28" i="7" s="1"/>
  <c r="E27" i="7"/>
  <c r="F27" i="7" s="1"/>
  <c r="G27" i="7" s="1"/>
  <c r="E26" i="7"/>
  <c r="F26" i="7" s="1"/>
  <c r="G26" i="7" s="1"/>
  <c r="F25" i="7"/>
  <c r="G25" i="7" s="1"/>
  <c r="E24" i="7"/>
  <c r="F24" i="7" s="1"/>
  <c r="G24" i="7" s="1"/>
  <c r="E22" i="7"/>
  <c r="F22" i="7" s="1"/>
  <c r="G22" i="7" s="1"/>
  <c r="E21" i="7"/>
  <c r="F21" i="7" s="1"/>
  <c r="G21" i="7" s="1"/>
  <c r="E20" i="7"/>
  <c r="F20" i="7" s="1"/>
  <c r="G20" i="7" s="1"/>
  <c r="E19" i="7"/>
  <c r="F19" i="7" s="1"/>
  <c r="G19" i="7" s="1"/>
  <c r="E18" i="7"/>
  <c r="F18" i="7" s="1"/>
  <c r="F17" i="7"/>
  <c r="G17" i="7" s="1"/>
  <c r="F14" i="7"/>
  <c r="G14" i="7" s="1"/>
  <c r="E12" i="7"/>
  <c r="F12" i="7" s="1"/>
  <c r="G12" i="7" s="1"/>
  <c r="F11" i="7"/>
  <c r="G11" i="7" s="1"/>
  <c r="E10" i="7"/>
  <c r="F10" i="7" s="1"/>
  <c r="G10" i="7" s="1"/>
  <c r="G18" i="7" l="1"/>
  <c r="G48" i="7" s="1"/>
  <c r="G50" i="7" s="1"/>
  <c r="F48" i="7"/>
  <c r="F50" i="7" s="1"/>
  <c r="E48" i="7"/>
  <c r="E52" i="7" l="1"/>
  <c r="E50" i="7"/>
  <c r="D87" i="6" l="1"/>
  <c r="D83" i="6"/>
  <c r="D82" i="6"/>
  <c r="D81" i="6"/>
  <c r="D78" i="6"/>
  <c r="D77" i="6"/>
  <c r="D76" i="6"/>
  <c r="D43" i="6"/>
  <c r="D42" i="6"/>
  <c r="D39" i="6"/>
  <c r="D38" i="6"/>
  <c r="D35" i="6"/>
  <c r="D34" i="6"/>
  <c r="D32" i="6"/>
  <c r="D31" i="6"/>
  <c r="D30" i="6"/>
  <c r="D21" i="6"/>
  <c r="D16" i="6"/>
  <c r="D15" i="6"/>
  <c r="D14" i="6"/>
  <c r="D89" i="6"/>
  <c r="D90" i="6" s="1"/>
  <c r="D91" i="6" s="1"/>
  <c r="E1" i="6"/>
  <c r="D32" i="5"/>
  <c r="D42" i="5" l="1"/>
  <c r="D6" i="5" l="1"/>
  <c r="D34" i="5"/>
  <c r="D13" i="5"/>
  <c r="D12" i="5"/>
  <c r="D11" i="5"/>
  <c r="D10" i="5"/>
  <c r="D7" i="5"/>
  <c r="E6" i="5"/>
  <c r="E32" i="5"/>
  <c r="E28" i="5"/>
  <c r="E21" i="5"/>
  <c r="E19" i="5"/>
  <c r="G18" i="5"/>
  <c r="E14" i="5"/>
  <c r="E13" i="5"/>
  <c r="E15" i="5"/>
  <c r="E12" i="5"/>
  <c r="E8" i="5"/>
  <c r="F36" i="5" l="1"/>
  <c r="G6" i="3"/>
  <c r="F29" i="5"/>
  <c r="F14" i="5"/>
  <c r="F10" i="5"/>
  <c r="F8" i="5" l="1"/>
  <c r="G7" i="5"/>
  <c r="F6" i="5"/>
  <c r="G31" i="5" l="1"/>
  <c r="G26" i="5"/>
  <c r="G29" i="5"/>
  <c r="G19" i="5"/>
  <c r="G16" i="5"/>
  <c r="G13" i="5"/>
  <c r="G11" i="5"/>
  <c r="G10" i="5"/>
  <c r="H6" i="5"/>
  <c r="G6" i="5"/>
  <c r="H36" i="5"/>
  <c r="E35" i="5"/>
  <c r="E34" i="5"/>
  <c r="E33" i="5"/>
  <c r="G32" i="5"/>
  <c r="E31" i="5"/>
  <c r="E30" i="5"/>
  <c r="D30" i="5"/>
  <c r="E29" i="5"/>
  <c r="D29" i="5"/>
  <c r="H26" i="5"/>
  <c r="E26" i="5"/>
  <c r="D24" i="5"/>
  <c r="G23" i="5"/>
  <c r="F23" i="5"/>
  <c r="E23" i="5"/>
  <c r="D23" i="5"/>
  <c r="D22" i="5"/>
  <c r="H21" i="5"/>
  <c r="G21" i="5"/>
  <c r="F21" i="5"/>
  <c r="D21" i="5"/>
  <c r="E20" i="5"/>
  <c r="D18" i="5"/>
  <c r="H16" i="5"/>
  <c r="H15" i="5"/>
  <c r="G15" i="5"/>
  <c r="H14" i="5"/>
  <c r="H11" i="5"/>
  <c r="H10" i="5"/>
  <c r="E10" i="5"/>
  <c r="H9" i="5"/>
  <c r="D8" i="5"/>
  <c r="H7" i="5"/>
  <c r="D6" i="3"/>
  <c r="E6" i="3"/>
  <c r="H6" i="3"/>
  <c r="G42" i="5" l="1"/>
  <c r="G43" i="5" s="1"/>
  <c r="F42" i="5"/>
  <c r="F44" i="5" s="1"/>
  <c r="E42" i="5"/>
  <c r="E43" i="5" s="1"/>
  <c r="E44" i="5" s="1"/>
  <c r="E45" i="5" s="1"/>
  <c r="E46" i="5" s="1"/>
  <c r="H42" i="5"/>
  <c r="H43" i="5" s="1"/>
  <c r="G44" i="5" l="1"/>
  <c r="G45" i="5" s="1"/>
  <c r="G46" i="5" s="1"/>
  <c r="D43" i="5"/>
  <c r="D44" i="5" s="1"/>
  <c r="D45" i="5" s="1"/>
  <c r="D46" i="5" s="1"/>
  <c r="F45" i="5"/>
  <c r="F46" i="5" s="1"/>
  <c r="H44" i="5"/>
  <c r="H45" i="5" s="1"/>
  <c r="I46" i="5" l="1"/>
  <c r="F47" i="5" s="1"/>
  <c r="F49" i="5" s="1"/>
  <c r="D47" i="5" l="1"/>
  <c r="D49" i="5" s="1"/>
  <c r="E47" i="5"/>
  <c r="E49" i="5" s="1"/>
  <c r="G47" i="5"/>
  <c r="G49" i="5" s="1"/>
  <c r="H47" i="5"/>
  <c r="H49" i="5" s="1"/>
  <c r="D11" i="3"/>
  <c r="G31" i="3"/>
  <c r="F28" i="3"/>
  <c r="G22" i="3"/>
  <c r="G20" i="3"/>
  <c r="G15" i="3"/>
  <c r="G16" i="3"/>
  <c r="G13" i="3"/>
  <c r="G10" i="3"/>
  <c r="H9" i="3"/>
  <c r="G9" i="3"/>
  <c r="F9" i="3"/>
  <c r="E9" i="3"/>
  <c r="D9" i="3"/>
  <c r="F8" i="3"/>
  <c r="E8" i="3"/>
  <c r="G7" i="3"/>
  <c r="F7" i="3"/>
  <c r="E32" i="3" l="1"/>
  <c r="E31" i="3"/>
  <c r="E20" i="3"/>
  <c r="E22" i="3"/>
  <c r="E27" i="3"/>
  <c r="E25" i="3"/>
  <c r="E29" i="3"/>
  <c r="E34" i="3"/>
  <c r="E33" i="3"/>
  <c r="E19" i="3"/>
  <c r="E13" i="3"/>
  <c r="E12" i="3"/>
  <c r="E28" i="3"/>
  <c r="E15" i="3"/>
  <c r="E18" i="3"/>
  <c r="E16" i="3"/>
  <c r="E10" i="3"/>
  <c r="E30" i="3"/>
  <c r="F35" i="3"/>
  <c r="F25" i="3"/>
  <c r="F22" i="3"/>
  <c r="F20" i="3"/>
  <c r="F14" i="3"/>
  <c r="F10" i="3"/>
  <c r="H25" i="3"/>
  <c r="D25" i="3"/>
  <c r="H20" i="3"/>
  <c r="H15" i="3"/>
  <c r="H16" i="3"/>
  <c r="H11" i="3"/>
  <c r="H14" i="3"/>
  <c r="H10" i="3"/>
  <c r="H35" i="3"/>
  <c r="H7" i="3"/>
  <c r="H41" i="3" l="1"/>
  <c r="H42" i="3" s="1"/>
  <c r="H43" i="3" s="1"/>
  <c r="G41" i="3"/>
  <c r="F41" i="3"/>
  <c r="E41" i="3"/>
  <c r="E42" i="3" s="1"/>
  <c r="D31" i="3"/>
  <c r="D29" i="3"/>
  <c r="D28" i="3"/>
  <c r="D23" i="3"/>
  <c r="D22" i="3"/>
  <c r="D21" i="3"/>
  <c r="D20" i="3"/>
  <c r="D17" i="3"/>
  <c r="D16" i="3"/>
  <c r="D13" i="3"/>
  <c r="D12" i="3"/>
  <c r="D10" i="3"/>
  <c r="D7" i="3"/>
  <c r="H44" i="3" l="1"/>
  <c r="H45" i="3" s="1"/>
  <c r="G42" i="3"/>
  <c r="G43" i="3" s="1"/>
  <c r="F43" i="3"/>
  <c r="E43" i="3"/>
  <c r="D8" i="3"/>
  <c r="D41" i="3" s="1"/>
  <c r="F44" i="3" l="1"/>
  <c r="F45" i="3" s="1"/>
  <c r="G44" i="3"/>
  <c r="G45" i="3" s="1"/>
  <c r="E44" i="3"/>
  <c r="E45" i="3" s="1"/>
  <c r="D42" i="3"/>
  <c r="D43" i="3" l="1"/>
  <c r="D44" i="3" s="1"/>
  <c r="D45" i="3" l="1"/>
  <c r="I45" i="3" s="1"/>
  <c r="E46" i="3" l="1"/>
  <c r="E48" i="3" s="1"/>
  <c r="D46" i="3"/>
  <c r="D48" i="3" s="1"/>
  <c r="H46" i="3"/>
  <c r="H48" i="3" s="1"/>
  <c r="G46" i="3"/>
  <c r="G48" i="3" s="1"/>
  <c r="F46" i="3"/>
  <c r="F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tc={2682E93A-B842-4F63-9AF7-5D724D0FF9B8}</author>
    <author>tc={3AE06523-AA94-4F1C-BF2F-E0310DB7533A}</author>
    <author>tc={0F31F813-270C-40AE-8052-BF0B6B3EB14E}</author>
    <author>tc={D029B4B5-28D0-4A5F-AF91-2A7DDEC975E6}</author>
    <author>tc={A149FEDC-D1CB-46E7-A07F-E7457C29CE9D}</author>
    <author>tc={4D1A4708-6DA1-4DEF-91DE-8D40B23C41A6}</author>
    <author>tc={302D4DA1-6C55-433A-8B87-8BEFF01D6493}</author>
    <author>tc={4FFAB547-7466-4968-A434-B78B3DDA5726}</author>
    <author>tc={715EA654-9110-40DA-AFDB-6B44DA18C35B}</author>
    <author>tc={FB9A683D-FA8D-40B0-B5EC-426D55F24AF3}</author>
    <author>tc={74130A77-70A9-4C3F-A2AA-D8D45246CB0E}</author>
    <author>tc={1F00535D-F3A7-4656-8049-990A91314A18}</author>
    <author>tc={BC4DA1EA-E77A-4531-B064-DD8295250FC8}</author>
    <author>tc={2330D8A7-46F7-4F08-B136-3DF6920CCE8E}</author>
    <author>tc={46DD3955-7A19-45E5-91F5-CA17A7969FBC}</author>
    <author>tc={D89AACCD-C244-4F35-83AA-0C70131882B6}</author>
    <author>tc={FED6062C-1324-4119-9D3E-673627E4BF7A}</author>
    <author>tc={DABDE7C6-5401-4B40-93E0-B8876D96E8C0}</author>
    <author>tc={4105D7EB-C8A7-4200-8D3B-4B1B4AF19040}</author>
    <author>tc={B986E54B-42AF-4A91-9A13-4C8DF4046D68}</author>
    <author>tc={51369E10-D4F1-4585-8AB4-B41DE4B1D944}</author>
    <author>tc={BF957DDC-0520-484B-9081-E8847E214FA4}</author>
    <author>tc={DBA10F9F-DBDE-4B7E-8BD7-DEE4C1BAF9E5}</author>
  </authors>
  <commentList>
    <comment ref="H5" authorId="0" shapeId="0" xr:uid="{2682E93A-B842-4F63-9AF7-5D724D0FF9B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190 חדרים בכל מחזור</t>
      </text>
    </comment>
    <comment ref="F7" authorId="1" shapeId="0" xr:uid="{3AE06523-AA94-4F1C-BF2F-E0310DB7533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החישוב בוצע כך: 110 לאדם כפול 55 מקומות באוטובוס שווה לעלות לאוטובוס אחד
תשובה:
            כפול 50 ולא 55</t>
      </text>
    </comment>
    <comment ref="D8" authorId="2" shapeId="0" xr:uid="{0F31F813-270C-40AE-8052-BF0B6B3EB14E}">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בניית טופס רישום, מענה במיילים, תקשור בוואטסאפ וניהול קבוצת וואטסאפ</t>
      </text>
    </comment>
    <comment ref="E8" authorId="3" shapeId="0" xr:uid="{D029B4B5-28D0-4A5F-AF91-2A7DDEC975E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כולל מענה טלפוני או במיילים
תשובה:
    הוספנו מענה במיילים בתמחור</t>
      </text>
    </comment>
    <comment ref="H8" authorId="4" shapeId="0" xr:uid="{A149FEDC-D1CB-46E7-A07F-E7457C29CE9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דף נחיתה באתר רישום ללא עלות</t>
      </text>
    </comment>
    <comment ref="D9" authorId="5" shapeId="0" xr:uid="{4D1A4708-6DA1-4DEF-91DE-8D40B23C41A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מחיר 600 ₪ לכל מחזור אך לא צוין בתמחור
תשובה:
    צוין עלות לבקבוק לאוטובוס ולפי זה התמחור</t>
      </text>
    </comment>
    <comment ref="E9" authorId="6" shapeId="0" xr:uid="{302D4DA1-6C55-433A-8B87-8BEFF01D649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האם העלות היא ל2 בקבוקים בכל חדר?</t>
      </text>
    </comment>
    <comment ref="H9" authorId="7" shapeId="0" xr:uid="{4FFAB547-7466-4968-A434-B78B3DDA572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כלול בהצעת הספק</t>
      </text>
    </comment>
    <comment ref="E10" authorId="8" shapeId="0" xr:uid="{715EA654-9110-40DA-AFDB-6B44DA18C35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קבלת פנים משודרגת</t>
      </text>
    </comment>
    <comment ref="F10" authorId="9" shapeId="0" xr:uid="{FB9A683D-FA8D-40B0-B5EC-426D55F24AF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ארוחת צהריים בשרית קלה במסעדת המלון</t>
      </text>
    </comment>
    <comment ref="H12" authorId="10" shapeId="0" xr:uid="{74130A77-70A9-4C3F-A2AA-D8D45246CB0E}">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הגברה כלולה במחיר אומן</t>
      </text>
    </comment>
    <comment ref="E14" authorId="11" shapeId="0" xr:uid="{1F00535D-F3A7-4656-8049-990A91314A1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 במחיר של האלכוהול</t>
      </text>
    </comment>
    <comment ref="F14" authorId="12" shapeId="0" xr:uid="{BC4DA1EA-E77A-4531-B064-DD8295250FC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באולם של המלון כולל במה, הגברה ותאורה, מופע ובר יין ובירה</t>
      </text>
    </comment>
    <comment ref="H15" authorId="13" shapeId="0" xr:uid="{2330D8A7-46F7-4F08-B136-3DF6920CCE8E}">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כדוגמת סטלוס ואורן חן או היווניה או דומים ברמתם</t>
      </text>
    </comment>
    <comment ref="D16" authorId="14" shapeId="0" xr:uid="{46DD3955-7A19-45E5-91F5-CA17A7969FB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בירה יין</t>
      </text>
    </comment>
    <comment ref="D20" authorId="15" shapeId="0" xr:uid="{D89AACCD-C244-4F35-83AA-0C70131882B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השכרת חוף נאמוס</t>
      </text>
    </comment>
    <comment ref="H20" authorId="16" shapeId="0" xr:uid="{FED6062C-1324-4119-9D3E-673627E4BF7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פעילות באינדי פארק כולל א. צהריים</t>
      </text>
    </comment>
    <comment ref="D25" authorId="17" shapeId="0" xr:uid="{DABDE7C6-5401-4B40-93E0-B8876D96E8C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קאפות , שטיח מודפס</t>
      </text>
    </comment>
    <comment ref="D26" authorId="18" shapeId="0" xr:uid="{4105D7EB-C8A7-4200-8D3B-4B1B4AF1904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רק שליחה בוואטסאפ</t>
      </text>
    </comment>
    <comment ref="H30" authorId="19" shapeId="0" xr:uid="{B986E54B-42AF-4A91-9A13-4C8DF4046D6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ללא עלות</t>
      </text>
    </comment>
    <comment ref="F35" authorId="20" shapeId="0" xr:uid="{51369E10-D4F1-4585-8AB4-B41DE4B1D94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מער 1 20 ₪ כפול 400 איש</t>
      </text>
    </comment>
    <comment ref="H35" authorId="21" shapeId="0" xr:uid="{BF957DDC-0520-484B-9081-E8847E214FA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2 מדריכים בכל מחזור</t>
      </text>
    </comment>
    <comment ref="H41" authorId="22" shapeId="0" xr:uid="{DBA10F9F-DBDE-4B7E-8BD7-DEE4C1BAF9E5}">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המחירים שצוינו כוללים מעמ, לא צויין עמלת הפקה</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tc={D34DE0AA-28F5-4CA9-9B39-32537793421A}</author>
    <author>tc={49C86D7B-A59C-4D0C-BB87-A53B6CE3E6C7}</author>
    <author>tc={1BD24ADF-4E7C-4161-AE9A-92033DEFFAF7}</author>
    <author>tc={F6B91530-85E0-42E1-BA1D-CFCEBFBF0EDA}</author>
    <author>tc={1C9F093B-211E-442B-AD7E-DA286877E948}</author>
    <author>tc={1AEF738F-FF4D-4991-82F2-42EA00E50C4D}</author>
    <author>tc={40BEB421-61C1-42C6-A286-E0876B480050}</author>
    <author>tc={99D8CA22-3F3F-401D-8162-38E049C2D0AD}</author>
    <author>tc={6E03E932-FE0B-403A-9068-317639261E05}</author>
    <author>tc={B2BB8C11-9EB8-4219-93AA-D0FB922EA176}</author>
    <author>tc={54511EA4-4851-44B3-B6CF-9D2AFEF1E869}</author>
    <author>tc={9EC5C9A9-1C54-4C2F-A225-84F9F02EFBB8}</author>
    <author>tc={44BA0085-15FF-42AA-8F44-DA3BD9A0DF9A}</author>
    <author>tc={126CA90C-EFCD-45D1-A740-769CB3920C21}</author>
    <author>tc={C470875F-0515-4517-A84E-FF22871D7ED3}</author>
    <author>tc={272B1D4F-5959-4410-BD53-B761E04EB612}</author>
    <author>tc={4009F30C-63C0-4551-937B-599E07561D8C}</author>
    <author>tc={55E18767-7934-4969-AA89-EBE92D174EE9}</author>
    <author>tc={133C6256-0D9C-44C9-8133-5F634D9A144A}</author>
    <author>tc={FD68D9D5-92AE-4123-AC3F-BAD24007054A}</author>
    <author>tc={84B232AC-D6D3-4289-8183-4B28AB0F0508}</author>
    <author>tc={50A52FAE-1F07-437C-9F4D-66C8321E9932}</author>
    <author>tc={8D20DF53-F0BF-45E5-86BB-5D9564EF7859}</author>
    <author>tc={D2D7D323-2C4E-4669-BAC1-ED7F20173C24}</author>
    <author>tc={0FFA0B77-7F18-4C6E-AA53-11F9D5362DC2}</author>
    <author>tc={49D6AD88-F5E3-4F05-AE4D-2B8CB8AB9B85}</author>
    <author>tc={B43FBE97-BF88-4BBB-862A-8BF5A1D6A0CB}</author>
    <author>tc={7C6DC91E-143D-457F-93B3-9FEE4CC4AF1B}</author>
    <author>tc={A099E141-24CA-4C66-B012-17DEB2E61728}</author>
    <author>tc={B4E8FF77-FFCC-4051-BF73-1B3D01147304}</author>
    <author>tc={11DFE73F-562A-431E-933E-E6BDE4ABB93A}</author>
    <author>tc={FE8A693B-90A1-4F9C-9464-178FA9E74BCF}</author>
    <author>tc={3E2AF776-6A84-4087-B22B-CBC68635FFFC}</author>
    <author>tc={8476BB44-5831-4501-85FF-00CBD3F5094F}</author>
    <author>tc={72AA2BBE-5425-4856-96BF-403C6F1AEE54}</author>
    <author>tc={D6586AB1-E01D-4E64-B142-FF346012A43F}</author>
    <author>tc={F1456CB3-8B63-498A-BD90-9F22850B335C}</author>
    <author>tc={7BF947A6-2E68-421A-885D-C87B51D049C6}</author>
    <author>tc={451892F1-DD58-400E-B7AC-F53A7433D493}</author>
    <author>tc={08DD08D2-A681-41E0-A62B-9E54298398F7}</author>
    <author>tc={1CC850D9-4B00-4B9C-B616-4BBCF74614D0}</author>
  </authors>
  <commentList>
    <comment ref="H5" authorId="0" shapeId="0" xr:uid="{D34DE0AA-28F5-4CA9-9B39-32537793421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190 חדרים בכל מחזור</t>
      </text>
    </comment>
    <comment ref="F7" authorId="1" shapeId="0" xr:uid="{49C86D7B-A59C-4D0C-BB87-A53B6CE3E6C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החישוב בוצע כך: 110 לאדם כפול 55 מקומות באוטובוס שווה לעלות לאוטובוס אחד
תשובה:
            כפול 50 ולא 55</t>
      </text>
    </comment>
    <comment ref="D8" authorId="2" shapeId="0" xr:uid="{1BD24ADF-4E7C-4161-AE9A-92033DEFFAF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בניית טופס רישום, מענה במיילים, תקשור בוואטסאפ וניהול קבוצת וואטסאפ</t>
      </text>
    </comment>
    <comment ref="E8" authorId="3" shapeId="0" xr:uid="{F6B91530-85E0-42E1-BA1D-CFCEBFBF0ED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כולל מענה טלפוני או במיילים
תשובה:
    הוספנו מענה במיילים בתמחור</t>
      </text>
    </comment>
    <comment ref="G8" authorId="4" shapeId="0" xr:uid="{1C9F093B-211E-442B-AD7E-DA286877E948}">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לקחנו בחשבון אתר רישום בעל היכולת לרשום לארבעה סבבי נופש שונים, כולל הכנת רומינג ליסט מסודר למלון לפי הקריטריונים הנדרשים. מענה לשאלות טכניות על ההליך עצמו באמצעות מייל תמיכה
</t>
      </text>
    </comment>
    <comment ref="H8" authorId="5" shapeId="0" xr:uid="{1AEF738F-FF4D-4991-82F2-42EA00E50C4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דף נחיתה באתר רישום ללא עלות</t>
      </text>
    </comment>
    <comment ref="D9" authorId="6" shapeId="0" xr:uid="{40BEB421-61C1-42C6-A286-E0876B48005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מחיר 600 ₪ לכל מחזור אך לא צוין בתמחור
תשובה:
    צוין עלות לבקבוק לאוטובוס ולפי זה התמחור</t>
      </text>
    </comment>
    <comment ref="E9" authorId="7" shapeId="0" xr:uid="{99D8CA22-3F3F-401D-8162-38E049C2D0A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האם העלות היא ל2 בקבוקים בכל חדר?</t>
      </text>
    </comment>
    <comment ref="F9" authorId="8" shapeId="0" xr:uid="{6E03E932-FE0B-403A-9068-317639261E05}">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G9" authorId="9" shapeId="0" xr:uid="{B2BB8C11-9EB8-4219-93AA-D0FB922EA17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כלול בהצעת הספק</t>
      </text>
    </comment>
    <comment ref="H9" authorId="10" shapeId="0" xr:uid="{54511EA4-4851-44B3-B6CF-9D2AFEF1E869}">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כלול בהצעת הספק</t>
      </text>
    </comment>
    <comment ref="D10" authorId="11" shapeId="0" xr:uid="{9EC5C9A9-1C54-4C2F-A225-84F9F02EFBB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מים ומיצים</t>
      </text>
    </comment>
    <comment ref="E10" authorId="12" shapeId="0" xr:uid="{44BA0085-15FF-42AA-8F44-DA3BD9A0DF9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קבלת פנים משודרגת</t>
      </text>
    </comment>
    <comment ref="F10" authorId="13" shapeId="0" xr:uid="{126CA90C-EFCD-45D1-A740-769CB3920C21}">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ארוחת צהריים בשרית קלה במסעדת המלון</t>
      </text>
    </comment>
    <comment ref="F11" authorId="14" shapeId="0" xr:uid="{C470875F-0515-4517-A84E-FF22871D7ED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H12" authorId="15" shapeId="0" xr:uid="{272B1D4F-5959-4410-BD53-B761E04EB61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הגברה כלולה במחיר אומן</t>
      </text>
    </comment>
    <comment ref="D14" authorId="16" shapeId="0" xr:uid="{4009F30C-63C0-4551-937B-599E07561D8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 בהצעת מחיר</t>
      </text>
    </comment>
    <comment ref="E14" authorId="17" shapeId="0" xr:uid="{55E18767-7934-4969-AA89-EBE92D174EE9}">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יין בירה ושתיה קלה</t>
      </text>
    </comment>
    <comment ref="F14" authorId="18" shapeId="0" xr:uid="{133C6256-0D9C-44C9-8133-5F634D9A144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באולם של המלון כולל במה, הגברה ותאורה, מופע ובר יין ובירה</t>
      </text>
    </comment>
    <comment ref="G14" authorId="19" shapeId="0" xr:uid="{FD68D9D5-92AE-4123-AC3F-BAD24007054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כלולה באירוע ערב</t>
      </text>
    </comment>
    <comment ref="H15" authorId="20" shapeId="0" xr:uid="{84B232AC-D6D3-4289-8183-4B28AB0F050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כדוגמת סטלוס ואורן חן או היווניה או דומים ברמתם</t>
      </text>
    </comment>
    <comment ref="D16" authorId="21" shapeId="0" xr:uid="{50A52FAE-1F07-437C-9F4D-66C8321E993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בירה יין</t>
      </text>
    </comment>
    <comment ref="D19" authorId="22" shapeId="0" xr:uid="{8D20DF53-F0BF-45E5-86BB-5D9564EF7859}">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במה במלון, יתומחר בהמשך במקרה הצורך' כולל הגברה ותאורה</t>
      </text>
    </comment>
    <comment ref="D21" authorId="23" shapeId="0" xr:uid="{D2D7D323-2C4E-4669-BAC1-ED7F20173C2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השכרת חוף נאמוס</t>
      </text>
    </comment>
    <comment ref="H21" authorId="24" shapeId="0" xr:uid="{0FFA0B77-7F18-4C6E-AA53-11F9D5362DC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פעילות באינדי פארק כולל א. צהריים</t>
      </text>
    </comment>
    <comment ref="F23" authorId="25" shapeId="0" xr:uid="{49D6AD88-F5E3-4F05-AE4D-2B8CB8AB9B85}">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מיצים</t>
      </text>
    </comment>
    <comment ref="G23" authorId="26" shapeId="0" xr:uid="{B43FBE97-BF88-4BBB-862A-8BF5A1D6A0C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מים ולימונדה</t>
      </text>
    </comment>
    <comment ref="D26" authorId="27" shapeId="0" xr:uid="{7C6DC91E-143D-457F-93B3-9FEE4CC4AF1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קאפות , שטיח מודפס</t>
      </text>
    </comment>
    <comment ref="D27" authorId="28" shapeId="0" xr:uid="{A099E141-24CA-4C66-B012-17DEB2E6172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רק שליחה בוואטסאפ</t>
      </text>
    </comment>
    <comment ref="F30" authorId="29" shapeId="0" xr:uid="{B4E8FF77-FFCC-4051-BF73-1B3D0114730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D31" authorId="30" shapeId="0" xr:uid="{11DFE73F-562A-431E-933E-E6BDE4ABB93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מתבצע ע"י חברת ההפקה</t>
      </text>
    </comment>
    <comment ref="F31" authorId="31" shapeId="0" xr:uid="{FE8A693B-90A1-4F9C-9464-178FA9E74BC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H31" authorId="32" shapeId="0" xr:uid="{3E2AF776-6A84-4087-B22B-CBC68635FFF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ללא עלות</t>
      </text>
    </comment>
    <comment ref="F32" authorId="33" shapeId="0" xr:uid="{8476BB44-5831-4501-85FF-00CBD3F5094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G32" authorId="34" shapeId="0" xr:uid="{72AA2BBE-5425-4856-96BF-403C6F1AEE5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הובלה</t>
      </text>
    </comment>
    <comment ref="F34" authorId="35" shapeId="0" xr:uid="{D6586AB1-E01D-4E64-B142-FF346012A43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עמדת צילום</t>
      </text>
    </comment>
    <comment ref="G34" authorId="36" shapeId="0" xr:uid="{F1456CB3-8B63-498A-BD90-9F22850B335C}">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צלם + עמדת חיתוך
</t>
      </text>
    </comment>
    <comment ref="D36" authorId="37" shapeId="0" xr:uid="{7BF947A6-2E68-421A-885D-C87B51D049C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מע"ר חמוש</t>
      </text>
    </comment>
    <comment ref="F36" authorId="38" shapeId="0" xr:uid="{451892F1-DD58-400E-B7AC-F53A7433D49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מער 1 20 ₪ כפול 400 איש</t>
      </text>
    </comment>
    <comment ref="H36" authorId="39" shapeId="0" xr:uid="{08DD08D2-A681-41E0-A62B-9E54298398F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2 מדריכים בכל מחזור</t>
      </text>
    </comment>
    <comment ref="H42" authorId="40" shapeId="0" xr:uid="{1CC850D9-4B00-4B9C-B616-4BBCF74614D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המחירים שצוינו כוללים מעמ, לא צויין עמלת הפקה</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tc={ED1AE908-E323-44FA-AE42-68422599DB00}</author>
    <author>tc={430D523B-44B2-4992-89A8-2E0DA2FB2340}</author>
    <author>tc={7BBA23F1-2C58-4807-A164-5733C8320F0A}</author>
    <author>tc={A43578F9-DB7C-4623-AAB0-63228FE2B467}</author>
    <author>tc={0F6601E5-09D3-43C6-BC4D-78E94634F067}</author>
    <author>tc={BB81704E-C265-42C3-A1E3-0FC4869FE12B}</author>
    <author>tc={261704B0-DF9F-4110-97AA-131E787748A0}</author>
    <author>tc={077A51CD-8990-48D0-9502-06F009CC2F24}</author>
    <author>tc={73809946-59F7-4D3F-9C1C-83862D875137}</author>
    <author>tc={03B27BE0-2917-4B01-BC93-4F97C7B5BA3C}</author>
    <author>tc={0241C579-C95B-4543-830F-793C532A6C7C}</author>
    <author>tc={60F8F627-ADDF-4CD2-A3CB-210F5232FBE9}</author>
    <author>tc={D3913AAE-3D49-4613-8173-DD5667998A47}</author>
    <author>tc={6EC77EB2-29ED-4E4C-89D7-C906390BD7A6}</author>
    <author>tc={39231A30-97D4-40FC-96A6-8CCA1734496C}</author>
    <author>tc={94C6C514-5A51-4A99-9210-D4337F44AFFB}</author>
    <author>tc={1E176D67-DB00-4612-8BED-A4523CF03920}</author>
    <author>tc={CF2FA2B5-24AA-442E-8642-67D35CCA31C4}</author>
    <author>tc={990CE11F-EA46-444E-9F4F-68C02BAA9103}</author>
    <author>tc={CD04440B-BB4E-4A60-97BD-ACF2657C09AE}</author>
    <author>tc={77D86EDD-FD3B-47B4-B4BE-C15E939E3F73}</author>
    <author>tc={00E3FD5C-42F1-425F-9779-DBFA61613FCC}</author>
    <author>tc={6F1376A2-EFD7-41FC-90F7-47F7F32878CB}</author>
    <author>tc={62E0C842-57E0-4867-9E31-E88C55E4878A}</author>
    <author>tc={6B7344BB-6E98-4F8C-8CC8-A9830C06D9CA}</author>
    <author>tc={168AA27C-8F4E-46EA-B4A3-2A9CA067F170}</author>
    <author>tc={571FF47D-EE75-4736-BDDF-DBF9685D61E8}</author>
    <author>tc={9977554E-AEE2-4511-A610-51CCEC98F7AD}</author>
    <author>tc={10881C40-A0A1-4D4C-991A-EAA5BBBAB968}</author>
    <author>tc={B4B8295F-6AA4-4BD1-8402-1F28769289B1}</author>
    <author>tc={7F3DB942-7530-4642-ACB2-80066D68E8B2}</author>
    <author>tc={98ED21DC-A76C-4186-B5C3-A0A93721FEE4}</author>
    <author>tc={4241EED5-73BB-43D8-BD7B-D90D189E7600}</author>
    <author>tc={FFE8BC70-3739-459E-ADA9-1676B704D3D6}</author>
    <author>tc={1EAE2669-0A26-4C8A-86F0-310C1C077798}</author>
    <author>tc={975B6E5E-DD92-40D4-8AA1-CB8A43F4FD47}</author>
    <author>tc={1B9973BC-63E1-4188-A543-75DBDC8A920D}</author>
    <author>tc={9A507B6C-1A28-4287-B01B-9EE16F515368}</author>
    <author>tc={EE0572C5-E434-4EF7-B635-F696989A0343}</author>
    <author>tc={C7DCA282-5070-410B-AAFD-BC915468252D}</author>
    <author>tc={8C941A0F-A880-44C9-8859-5AF325DB30FF}</author>
    <author>tc={7B036977-2044-486C-BECF-21FCB3C6E11F}</author>
    <author>tc={3C58A526-0CFB-4B8B-A850-316EB943C8AC}</author>
    <author>tc={911C08F8-C986-4DBC-A64D-7D7CEE0BA1C2}</author>
    <author>tc={A30E95A9-71F8-409F-B214-C906DF7F6B83}</author>
  </authors>
  <commentList>
    <comment ref="H5" authorId="0" shapeId="0" xr:uid="{ED1AE908-E323-44FA-AE42-68422599DB0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190 חדרים בכל מחזור</t>
      </text>
    </comment>
    <comment ref="F9" authorId="1" shapeId="0" xr:uid="{430D523B-44B2-4992-89A8-2E0DA2FB234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החישוב בוצע כך: 110 לאדם כפול 55 מקומות באוטובוס שווה לעלות לאוטובוס אחד
תשובה:
            כפול 50 ולא 55</t>
      </text>
    </comment>
    <comment ref="D10" authorId="2" shapeId="0" xr:uid="{7BBA23F1-2C58-4807-A164-5733C8320F0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בניית טופס רישום, מענה במיילים, תקשור בוואטסאפ וניהול קבוצת וואטסאפ</t>
      </text>
    </comment>
    <comment ref="E10" authorId="3" shapeId="0" xr:uid="{A43578F9-DB7C-4623-AAB0-63228FE2B46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כולל מענה טלפוני או במיילים
תשובה:
    הוספנו מענה במיילים בתמחור</t>
      </text>
    </comment>
    <comment ref="G10" authorId="4" shapeId="0" xr:uid="{0F6601E5-09D3-43C6-BC4D-78E94634F067}">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לקחנו בחשבון אתר רישום בעל היכולת לרשום לארבעה סבבי נופש שונים, כולל הכנת רומינג ליסט מסודר למלון לפי הקריטריונים הנדרשים. מענה לשאלות טכניות על ההליך עצמו באמצעות מייל תמיכה
</t>
      </text>
    </comment>
    <comment ref="H10" authorId="5" shapeId="0" xr:uid="{BB81704E-C265-42C3-A1E3-0FC4869FE12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דף נחיתה באתר רישום ללא עלות</t>
      </text>
    </comment>
    <comment ref="D11" authorId="6" shapeId="0" xr:uid="{261704B0-DF9F-4110-97AA-131E787748A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מחיר 600 ₪ לכל מחזור אך לא צוין בתמחור
תשובה:
    צוין עלות לבקבוק לאוטובוס ולפי זה התמחור</t>
      </text>
    </comment>
    <comment ref="E11" authorId="7" shapeId="0" xr:uid="{077A51CD-8990-48D0-9502-06F009CC2F2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הציעו 8000</t>
      </text>
    </comment>
    <comment ref="F11" authorId="8" shapeId="0" xr:uid="{73809946-59F7-4D3F-9C1C-83862D87513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G11" authorId="9" shapeId="0" xr:uid="{03B27BE0-2917-4B01-BC93-4F97C7B5BA3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כלול בהצעת הספק</t>
      </text>
    </comment>
    <comment ref="H11" authorId="10" shapeId="0" xr:uid="{0241C579-C95B-4543-830F-793C532A6C7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לא כלול בהצעת הספק</t>
      </text>
    </comment>
    <comment ref="D12" authorId="11" shapeId="0" xr:uid="{60F8F627-ADDF-4CD2-A3CB-210F5232FBE9}">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מים ומיצים
תשובה:
    לא מפורט מה כולל</t>
      </text>
    </comment>
    <comment ref="E12" authorId="12" shapeId="0" xr:uid="{D3913AAE-3D49-4613-8173-DD5667998A4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קבלת פנים משודרגת
תשובה:
    כולל שתייה קלה מאפים מתוקים ומלוחים ירקות ופירות חתוכים</t>
      </text>
    </comment>
    <comment ref="F12" authorId="13" shapeId="0" xr:uid="{6EC77EB2-29ED-4E4C-89D7-C906390BD7A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ארוחת צהריים בשרית קלה במסעדת המלון
תשובה:
    5 סוגי בשרים לבחירה + 3 סוגי סלטים</t>
      </text>
    </comment>
    <comment ref="G12" authorId="14" shapeId="0" xr:uid="{39231A30-97D4-40FC-96A6-8CCA1734496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לפי אקסל הצעת מחיר מדובר בופה, בPDF לא מצוין</t>
      </text>
    </comment>
    <comment ref="F13" authorId="15" shapeId="0" xr:uid="{94C6C514-5A51-4A99-9210-D4337F44AFF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F14" authorId="16" shapeId="0" xr:uid="{1E176D67-DB00-4612-8BED-A4523CF0392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t>
      </text>
    </comment>
    <comment ref="H14" authorId="17" shapeId="0" xr:uid="{CF2FA2B5-24AA-442E-8642-67D35CCA31C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הגברה כלולה במחיר אומן</t>
      </text>
    </comment>
    <comment ref="D16" authorId="18" shapeId="0" xr:uid="{990CE11F-EA46-444E-9F4F-68C02BAA910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 בהצעת מחיר</t>
      </text>
    </comment>
    <comment ref="E16" authorId="19" shapeId="0" xr:uid="{CD04440B-BB4E-4A60-97BD-ACF2657C09AE}">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יין בירה ושתיה קלה</t>
      </text>
    </comment>
    <comment ref="F16" authorId="20" shapeId="0" xr:uid="{77D86EDD-FD3B-47B4-B4BE-C15E939E3F7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באולם של המלון כולל במה, הגברה ותאורה, מופע ובר יין ובירה
תשובה:
    כולל אומן המחיר 184</t>
      </text>
    </comment>
    <comment ref="G16" authorId="21" shapeId="0" xr:uid="{00E3FD5C-42F1-425F-9779-DBFA61613FC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כלולה באירוע ערב</t>
      </text>
    </comment>
    <comment ref="E17" authorId="22" shapeId="0" xr:uid="{6F1376A2-EFD7-41FC-90F7-47F7F32878CB}">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הציעו אומן ב 44000</t>
      </text>
    </comment>
    <comment ref="G17" authorId="23" shapeId="0" xr:uid="{62E0C842-57E0-4867-9E31-E88C55E4878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הציעו אומן ב 114000</t>
      </text>
    </comment>
    <comment ref="H17" authorId="24" shapeId="0" xr:uid="{6B7344BB-6E98-4F8C-8CC8-A9830C06D9CA}">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כדוגמת סטלוס ואורן חן או היווניה או דומים ברמתם
תשובה:
    הציעו אומן ב 140000</t>
      </text>
    </comment>
    <comment ref="D18" authorId="25" shapeId="0" xr:uid="{168AA27C-8F4E-46EA-B4A3-2A9CA067F17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בירה יין</t>
      </text>
    </comment>
    <comment ref="D21" authorId="26" shapeId="0" xr:uid="{571FF47D-EE75-4736-BDDF-DBF9685D61E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במה במלון, יתומחר בהמשך במקרה הצורך' כולל הגברה ותאורה</t>
      </text>
    </comment>
    <comment ref="D23" authorId="27" shapeId="0" xr:uid="{9977554E-AEE2-4511-A610-51CCEC98F7A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השכרת חוף נאמוס</t>
      </text>
    </comment>
    <comment ref="H23" authorId="28" shapeId="0" xr:uid="{10881C40-A0A1-4D4C-991A-EAA5BBBAB96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פעילות באינדי פארק כולל א. צהריים</t>
      </text>
    </comment>
    <comment ref="F25" authorId="29" shapeId="0" xr:uid="{B4B8295F-6AA4-4BD1-8402-1F28769289B1}">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מיצים</t>
      </text>
    </comment>
    <comment ref="G25" authorId="30" shapeId="0" xr:uid="{7F3DB942-7530-4642-ACB2-80066D68E8B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מים ולימונדה</t>
      </text>
    </comment>
    <comment ref="D28" authorId="31" shapeId="0" xr:uid="{98ED21DC-A76C-4186-B5C3-A0A93721FEE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קאפות , שטיח מודפס</t>
      </text>
    </comment>
    <comment ref="D29" authorId="32" shapeId="0" xr:uid="{4241EED5-73BB-43D8-BD7B-D90D189E760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רק שליחה בוואטסאפ</t>
      </text>
    </comment>
    <comment ref="F32" authorId="33" shapeId="0" xr:uid="{FFE8BC70-3739-459E-ADA9-1676B704D3D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D33" authorId="34" shapeId="0" xr:uid="{1EAE2669-0A26-4C8A-86F0-310C1C07779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מתבצע ע"י חברת ההפקה</t>
      </text>
    </comment>
    <comment ref="F33" authorId="35" shapeId="0" xr:uid="{975B6E5E-DD92-40D4-8AA1-CB8A43F4FD4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H33" authorId="36" shapeId="0" xr:uid="{1B9973BC-63E1-4188-A543-75DBDC8A920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ללא עלות</t>
      </text>
    </comment>
    <comment ref="F34" authorId="37" shapeId="0" xr:uid="{9A507B6C-1A28-4287-B01B-9EE16F51536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G34" authorId="38" shapeId="0" xr:uid="{EE0572C5-E434-4EF7-B635-F696989A034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הובלה</t>
      </text>
    </comment>
    <comment ref="F36" authorId="39" shapeId="0" xr:uid="{C7DCA282-5070-410B-AAFD-BC915468252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עמדת צילום</t>
      </text>
    </comment>
    <comment ref="G36" authorId="40" shapeId="0" xr:uid="{8C941A0F-A880-44C9-8859-5AF325DB30FF}">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צלם + עמדת חיתוך
</t>
      </text>
    </comment>
    <comment ref="D38" authorId="41" shapeId="0" xr:uid="{7B036977-2044-486C-BECF-21FCB3C6E11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מע"ר חמוש</t>
      </text>
    </comment>
    <comment ref="F38" authorId="42" shapeId="0" xr:uid="{3C58A526-0CFB-4B8B-A850-316EB943C8A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מער 1 20 ₪ כפול 400 איש</t>
      </text>
    </comment>
    <comment ref="H38" authorId="43" shapeId="0" xr:uid="{911C08F8-C986-4DBC-A64D-7D7CEE0BA1C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2 מדריכים בכל מחזור</t>
      </text>
    </comment>
    <comment ref="H44" authorId="44" shapeId="0" xr:uid="{A30E95A9-71F8-409F-B214-C906DF7F6B8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המחירים שצוינו כוללים מעמ, לא צויין עמלת הפקה</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tc={9EE654B5-44AC-452D-A5AA-45897FD66540}</author>
    <author>tc={E10D4BA8-7D73-4F85-B20B-9F440BFBF6AC}</author>
    <author>tc={E3062426-0B1A-406E-B23E-301EE5749EA4}</author>
    <author>tc={28801E9F-7665-4072-8B88-3800BB9C79D1}</author>
    <author>tc={83CF8A79-F3EC-4244-B554-6BDC80ABB383}</author>
    <author>tc={FFED15F4-25BC-4225-80C6-57837293681D}</author>
    <author>tc={75BD416B-8168-43FC-9E77-61ECEDDBFFCF}</author>
    <author>tc={DC4A1932-744A-4BFF-A728-ABB08B9B2D94}</author>
    <author>tc={95EFA6E0-9137-4C12-8C10-953D64FC3BDF}</author>
    <author>tc={37DE7A3F-A98D-416D-9242-EC0890FF15F3}</author>
    <author>tc={FDAD59B6-D21C-47DD-8FB7-D6299D185486}</author>
    <author>tc={E5217B89-FF1E-4B10-816C-206D31275E51}</author>
    <author>tc={8D6CC5C2-A490-4C20-86F1-D64685520D0D}</author>
    <author>tc={87567D78-39EF-40FC-B0B0-C0E424EA5138}</author>
    <author>tc={C70C1640-9AF0-4A86-8D7E-A6CD6A379977}</author>
    <author>tc={1F67AA3F-EE19-49C9-AC53-BE4EDEECD430}</author>
    <author>tc={E7B5E8A8-15EB-4D42-8E9B-608710D0C400}</author>
    <author>tc={3F2A8689-FC6B-4A80-BC91-CE7266FAC6F2}</author>
    <author>tc={96AFAA2F-177D-4A40-9E72-F7AB130EFF52}</author>
    <author>tc={31302D8A-FC38-4701-9EB8-C0F339966D5F}</author>
    <author>tc={5A04279D-6EDA-4032-9201-AA8A55AFB600}</author>
    <author>tc={3FFD35B6-6971-427B-A7CD-D6583EC5A306}</author>
    <author>tc={4467C64D-CFA0-4B6F-9422-0052392B411D}</author>
    <author>tc={F4369F42-3E9D-4A85-8AEE-0F42BBC34746}</author>
    <author>tc={A4DD1FF4-B965-4F9D-A4FE-3414B0BCAF75}</author>
    <author>tc={EC4295DA-4BFD-40B6-9256-515230E7E439}</author>
    <author>tc={4E56EE1A-6DD3-45FA-8B54-E96A95BCE7BF}</author>
    <author>tc={C0B93026-ED79-491B-A280-5C26538E6268}</author>
  </authors>
  <commentList>
    <comment ref="D7" authorId="0" shapeId="0" xr:uid="{9EE654B5-44AC-452D-A5AA-45897FD6654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יאושרו מס' מצומצם</t>
      </text>
    </comment>
    <comment ref="D8" authorId="1" shapeId="0" xr:uid="{E10D4BA8-7D73-4F85-B20B-9F440BFBF6AC}">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10% מכמות החדרים בכל מחזור</t>
      </text>
    </comment>
    <comment ref="E9" authorId="2" shapeId="0" xr:uid="{E3062426-0B1A-406E-B23E-301EE5749EA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החישוב בוצע כך: 110 לאדם כפול 55 מקומות באוטובוס שווה לעלות לאוטובוס אחד
תשובה:
            כפול 50 ולא 55</t>
      </text>
    </comment>
    <comment ref="D10" authorId="3" shapeId="0" xr:uid="{28801E9F-7665-4072-8B88-3800BB9C79D1}">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בניית טופס רישום, מענה במיילים, תקשור בוואטסאפ וניהול קבוצת וואטסאפ</t>
      </text>
    </comment>
    <comment ref="D11" authorId="4" shapeId="0" xr:uid="{83CF8A79-F3EC-4244-B554-6BDC80ABB38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מחיר 600 ₪ לכל מחזור אך לא צוין בתמחור
תשובה:
    צוין עלות לבקבוק לאוטובוס ולפי זה התמחור</t>
      </text>
    </comment>
    <comment ref="E11" authorId="5" shapeId="0" xr:uid="{FFED15F4-25BC-4225-80C6-57837293681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D12" authorId="6" shapeId="0" xr:uid="{75BD416B-8168-43FC-9E77-61ECEDDBFFC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מים ומיצים
תשובה:
    סנייק בר- אין תפריט סגור</t>
      </text>
    </comment>
    <comment ref="E12" authorId="7" shapeId="0" xr:uid="{DC4A1932-744A-4BFF-A728-ABB08B9B2D94}">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ארוחת צהריים בשרית קלה במסעדת המלון
תשובה:
    5 סוגי בשרים לבחירה + 3 סוגי סלטים</t>
      </text>
    </comment>
    <comment ref="E13" authorId="8" shapeId="0" xr:uid="{95EFA6E0-9137-4C12-8C10-953D64FC3BD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E14" authorId="9" shapeId="0" xr:uid="{37DE7A3F-A98D-416D-9242-EC0890FF15F3}">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t>
      </text>
    </comment>
    <comment ref="D16" authorId="10" shapeId="0" xr:uid="{FDAD59B6-D21C-47DD-8FB7-D6299D18548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 בהצעת מחיר</t>
      </text>
    </comment>
    <comment ref="E16" authorId="11" shapeId="0" xr:uid="{E5217B89-FF1E-4B10-816C-206D31275E51}">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באולם של המלון כולל במה, הגברה ותאורה, מופע ובר יין ובירה
תשובה:
    כולל אומן המחיר 184</t>
      </text>
    </comment>
    <comment ref="D18" authorId="12" shapeId="0" xr:uid="{8D6CC5C2-A490-4C20-86F1-D64685520D0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בירה יין</t>
      </text>
    </comment>
    <comment ref="D19" authorId="13" shapeId="0" xr:uid="{87567D78-39EF-40FC-B0B0-C0E424EA513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תפריט שדרוג אלכוהול בתיקייה</t>
      </text>
    </comment>
    <comment ref="E19" authorId="14" shapeId="0" xr:uid="{C70C1640-9AF0-4A86-8D7E-A6CD6A379977}">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שגרוד כולל ערק, וודקה, טקילה</t>
      </text>
    </comment>
    <comment ref="D21" authorId="15" shapeId="0" xr:uid="{1F67AA3F-EE19-49C9-AC53-BE4EDEECD43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במה במלון, יתומחר בהמשך במקרה הצורך' כולל הגברה ותאורה</t>
      </text>
    </comment>
    <comment ref="D23" authorId="16" shapeId="0" xr:uid="{E7B5E8A8-15EB-4D42-8E9B-608710D0C40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השכרת חוף נאמוס</t>
      </text>
    </comment>
    <comment ref="D25" authorId="17" shapeId="0" xr:uid="{3F2A8689-FC6B-4A80-BC91-CE7266FAC6F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יש תפריט בתקייה</t>
      </text>
    </comment>
    <comment ref="E25" authorId="18" shapeId="0" xr:uid="{96AFAA2F-177D-4A40-9E72-F7AB130EFF52}">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מיצים
תשובה:
    מסעדת איסקנדר
תשובה:
    יש תפריט מסודר</t>
      </text>
    </comment>
    <comment ref="D28" authorId="19" shapeId="0" xr:uid="{31302D8A-FC38-4701-9EB8-C0F339966D5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קאפות , שטיח מודפס</t>
      </text>
    </comment>
    <comment ref="D29" authorId="20" shapeId="0" xr:uid="{5A04279D-6EDA-4032-9201-AA8A55AFB600}">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צוין רק שליחה בוואטסאפ</t>
      </text>
    </comment>
    <comment ref="E32" authorId="21" shapeId="0" xr:uid="{3FFD35B6-6971-427B-A7CD-D6583EC5A30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D33" authorId="22" shapeId="0" xr:uid="{4467C64D-CFA0-4B6F-9422-0052392B411D}">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מתבצע ע"י חברת ההפקה</t>
      </text>
    </comment>
    <comment ref="E33" authorId="23" shapeId="0" xr:uid="{F4369F42-3E9D-4A85-8AEE-0F42BBC34746}">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E34" authorId="24" shapeId="0" xr:uid="{A4DD1FF4-B965-4F9D-A4FE-3414B0BCAF75}">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כלול</t>
      </text>
    </comment>
    <comment ref="E36" authorId="25" shapeId="0" xr:uid="{EC4295DA-4BFD-40B6-9256-515230E7E439}">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כולל עמדת צילום</t>
      </text>
    </comment>
    <comment ref="D38" authorId="26" shapeId="0" xr:uid="{4E56EE1A-6DD3-45FA-8B54-E96A95BCE7BF}">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מע"ר חמוש
תשובה:
    3600 ₪ למע"ר אחד
</t>
      </text>
    </comment>
    <comment ref="E38" authorId="27" shapeId="0" xr:uid="{C0B93026-ED79-491B-A280-5C26538E6268}">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עלות מער 1 20 ₪ כפול 400 איש</t>
      </text>
    </comment>
  </commentList>
</comments>
</file>

<file path=xl/sharedStrings.xml><?xml version="1.0" encoding="utf-8"?>
<sst xmlns="http://schemas.openxmlformats.org/spreadsheetml/2006/main" count="896" uniqueCount="455">
  <si>
    <t>עמלת הפקה</t>
  </si>
  <si>
    <t>פארוצי</t>
  </si>
  <si>
    <t>מע"מ</t>
  </si>
  <si>
    <t>כמות</t>
  </si>
  <si>
    <t>סה"כ עלות כוללת לפני מע"מ</t>
  </si>
  <si>
    <t>סה"כ כולל מע"מ</t>
  </si>
  <si>
    <t>מלון</t>
  </si>
  <si>
    <t>תאריכים מוצעים</t>
  </si>
  <si>
    <t>עלות לחדר זוגי</t>
  </si>
  <si>
    <t xml:space="preserve">פעילות יום </t>
  </si>
  <si>
    <t>בקבוק מים בחדרים</t>
  </si>
  <si>
    <t>מדריכים/מערים</t>
  </si>
  <si>
    <t>גרפיקה</t>
  </si>
  <si>
    <t>מיתוג במלון</t>
  </si>
  <si>
    <t>דפוס למעטפות /תוכניה</t>
  </si>
  <si>
    <t>אקום</t>
  </si>
  <si>
    <t>מהנדס קונסטרוקציה/במה/תאורה</t>
  </si>
  <si>
    <t>ארוחת צהריים ביום השני</t>
  </si>
  <si>
    <t>כנס</t>
  </si>
  <si>
    <t>אורטל</t>
  </si>
  <si>
    <t>מנטבר</t>
  </si>
  <si>
    <t>טיפ 4 דיל</t>
  </si>
  <si>
    <t>נבל דוד</t>
  </si>
  <si>
    <t>13.5 220 חדרים, 27.5 200 חדרים,2.6 או 3.6 220 חדרים, 10.6 200 חדרים</t>
  </si>
  <si>
    <t>שכירות אולם להרצאה</t>
  </si>
  <si>
    <t>הגברה ותאורה לארוע ערב</t>
  </si>
  <si>
    <t>אביזירי מסיבה</t>
  </si>
  <si>
    <t>צלם מגנטים</t>
  </si>
  <si>
    <t>דיג'י לפעילות יום</t>
  </si>
  <si>
    <t>דיג'י לאירוע ערב</t>
  </si>
  <si>
    <t>בר שתיה קלה וחמה לצהריים</t>
  </si>
  <si>
    <t>אתר רישום + מרכז רישום</t>
  </si>
  <si>
    <t>תפעול ואופרציה</t>
  </si>
  <si>
    <t>עלות לעובד</t>
  </si>
  <si>
    <t>סה"כ השערת עלות כולל הפקה</t>
  </si>
  <si>
    <t>27-28.5, 2-3.6, 10-11.6, 1-2.7</t>
  </si>
  <si>
    <t>פאסטורל כפר בלום</t>
  </si>
  <si>
    <t>26-27.5, 27-28.5, 3-4.6, 9-10.6, 10-11.6, 23-24.6, 24-25.6, 30.6-1.7</t>
  </si>
  <si>
    <t>א. בוקר/צהריים בהגעה</t>
  </si>
  <si>
    <t>אולם לאירוע ערב</t>
  </si>
  <si>
    <t>אומן לאירוע ערב</t>
  </si>
  <si>
    <t>דיילות</t>
  </si>
  <si>
    <t>הסעות- כמות אוטובוסים</t>
  </si>
  <si>
    <t>תמחור לא ברור</t>
  </si>
  <si>
    <t>לייק האוס</t>
  </si>
  <si>
    <t>27.5, 3.6, 17.6, 24.6</t>
  </si>
  <si>
    <t xml:space="preserve">במה </t>
  </si>
  <si>
    <t>תוספת ריהוט ועיצוב</t>
  </si>
  <si>
    <t>עמדת צילום</t>
  </si>
  <si>
    <t>צמידי נייר ממתוגים</t>
  </si>
  <si>
    <t>הובלה</t>
  </si>
  <si>
    <t>כמות חדרים  לא לפי הבקשה במפרט</t>
  </si>
  <si>
    <t>אחד  התאריכים לא רלוונטים - נופל על צום</t>
  </si>
  <si>
    <t>3.6, 9.6, 10.6, 23.06, 24.6 30.6</t>
  </si>
  <si>
    <t>אין שירות לאתר הרשמה</t>
  </si>
  <si>
    <t>לא תומחר אתר רישום, אין שירות לאתר הרשמה</t>
  </si>
  <si>
    <t>לא תומחר בקבוקי מים בחדרים</t>
  </si>
  <si>
    <t>תמחרו הופעה ללא דיגי</t>
  </si>
  <si>
    <t>לא ברור איזה מופע תומחר</t>
  </si>
  <si>
    <t>בר משקאות קל כלול בתמחור של האירוע ערב</t>
  </si>
  <si>
    <t>אלכוהול לערב בר בסיסי</t>
  </si>
  <si>
    <t>לא תומחר תפעול</t>
  </si>
  <si>
    <t xml:space="preserve"> עמלת הפקה</t>
  </si>
  <si>
    <t>האולם לא מתאים מאחר ומכיל עד 180 איש</t>
  </si>
  <si>
    <t>ציון מחיר</t>
  </si>
  <si>
    <t>ציון איכות</t>
  </si>
  <si>
    <t>ציון משוקלל</t>
  </si>
  <si>
    <t>ספק פסול, בסימולציית מחיר ציון 10 וציון איכות בפועל לא יכול לזכות</t>
  </si>
  <si>
    <t>חברת הפקות</t>
  </si>
  <si>
    <t>שדרוג אלכוהול לאירוע ערב</t>
  </si>
  <si>
    <t>לכבוד,</t>
  </si>
  <si>
    <t>גלית שפר, קארין אפריאט</t>
  </si>
  <si>
    <t>מכבי שירותי בריאות</t>
  </si>
  <si>
    <t>טיול מטה 2026</t>
  </si>
  <si>
    <t>מרכיב</t>
  </si>
  <si>
    <t xml:space="preserve">כמות </t>
  </si>
  <si>
    <t>עלות יח'</t>
  </si>
  <si>
    <t>סה"כ</t>
  </si>
  <si>
    <t>הערות</t>
  </si>
  <si>
    <t>בתי מלון מוצעים</t>
  </si>
  <si>
    <t>מלון נבל דוד</t>
  </si>
  <si>
    <t>תאריכים - 13/5 220 חדרים, 27/5 200 חדרים, 2/6 או 3/6 220 חדרים, 10/6 200 חדרים</t>
  </si>
  <si>
    <t>חדרים</t>
  </si>
  <si>
    <t xml:space="preserve"> בסיס אירוח חצי פנסיון</t>
  </si>
  <si>
    <t>חדר זוגי/ יחיד</t>
  </si>
  <si>
    <t>אולמות ומזומ"ש</t>
  </si>
  <si>
    <t>ארוחת צהריים קלה ביום ההגעה</t>
  </si>
  <si>
    <t>כולל מערך טכני בסיסי הקיים במלון- מסך, מקרן, מערכת הגברה</t>
  </si>
  <si>
    <t>בר שתייה קלה בירה ויין</t>
  </si>
  <si>
    <t>בר שתייה קלה, מוגזים, בירה ויין</t>
  </si>
  <si>
    <t>בר אלכוהול לאירוע ערב</t>
  </si>
  <si>
    <t>שאר מרכיבי הטיול</t>
  </si>
  <si>
    <t>היום הראשון</t>
  </si>
  <si>
    <t xml:space="preserve">הסעים </t>
  </si>
  <si>
    <t>אוטובוסים צמודים</t>
  </si>
  <si>
    <t>לפי 50 איש באוטובוס. עלות לאטובוס מרחובות/ת"א</t>
  </si>
  <si>
    <t>בקבוקי מים אישיים לאוטובוסים</t>
  </si>
  <si>
    <t>משלוח מים</t>
  </si>
  <si>
    <t>הערכה</t>
  </si>
  <si>
    <t>פעילות במלון</t>
  </si>
  <si>
    <t xml:space="preserve"> </t>
  </si>
  <si>
    <t>קבלת פנים בסיסית של המלון</t>
  </si>
  <si>
    <t>כולל: מים, תפוזים ועוגיות</t>
  </si>
  <si>
    <t>הרצאה</t>
  </si>
  <si>
    <t>הרצאה פנימית של מכבי</t>
  </si>
  <si>
    <t>מערך טכני</t>
  </si>
  <si>
    <t>מערך קיים במלון ללא עלות. במידת הצורך יתומחרו תוספות</t>
  </si>
  <si>
    <t xml:space="preserve">אירוע ערב </t>
  </si>
  <si>
    <t>במה</t>
  </si>
  <si>
    <t>במה קיימת במלון. יתומחר במידת הצורך</t>
  </si>
  <si>
    <t xml:space="preserve">תקליטן </t>
  </si>
  <si>
    <t>הגברה ותאורה למסיבת ריקודים</t>
  </si>
  <si>
    <t>אביזרי מסיבה</t>
  </si>
  <si>
    <t>עד 3 שעות, מגנטים ללא הגבלה</t>
  </si>
  <si>
    <t>אקו"ם</t>
  </si>
  <si>
    <t>עד 500 איש</t>
  </si>
  <si>
    <t>מהנדס קונסטרוקציה</t>
  </si>
  <si>
    <t>היום השני - טיולים בהרשמה מראש</t>
  </si>
  <si>
    <t>אופציה א'- חוף נאמוס</t>
  </si>
  <si>
    <t>עבור 4 אירועים, לא סכום</t>
  </si>
  <si>
    <t>השכרת חוף נאמוס</t>
  </si>
  <si>
    <t>המחיר כולל סגירת חוף לאירוע סגור, מתחם חוף ים פרטי, מתחם מקורה כ- 200 מ"ר, ריהוט אלטרנטיבי, שמשיות לבנות, הצללה, מתקני סלפי, בר חוף, שירותים, מלתחות, שירותי הצלה ועזרה ראשונה. מגרש כדורעף/קטרגל/ פוצ'י בולי בגודל 16/8 מ'</t>
  </si>
  <si>
    <t>די ג'יי</t>
  </si>
  <si>
    <t>כולל הגברה</t>
  </si>
  <si>
    <t>מצננים</t>
  </si>
  <si>
    <r>
      <rPr>
        <b/>
        <sz val="11"/>
        <rFont val="Calibri"/>
        <family val="2"/>
      </rPr>
      <t>לא סכום.</t>
    </r>
    <r>
      <rPr>
        <sz val="11"/>
        <rFont val="Calibri"/>
        <family val="2"/>
      </rPr>
      <t xml:space="preserve"> עבור 4 המחזורים, 10 מצננים לכל אירוע</t>
    </r>
  </si>
  <si>
    <t>מזון ומשקאות</t>
  </si>
  <si>
    <t>ארוחת צהריים</t>
  </si>
  <si>
    <t>בר שתיה קלה וחמה</t>
  </si>
  <si>
    <t>תוספת מוגזים</t>
  </si>
  <si>
    <t>בר שייקים</t>
  </si>
  <si>
    <t>מגשי פירות מעוצבים</t>
  </si>
  <si>
    <t>ארטיק קרח</t>
  </si>
  <si>
    <t>ספורט ימי</t>
  </si>
  <si>
    <t>סירה אחת עם סקי, אבוב או בננה</t>
  </si>
  <si>
    <t>סירה אחת עם אבוב או בננה למשך שלוש שעות, 32 אנשים בשעה</t>
  </si>
  <si>
    <t>סאפים/ קייאקים</t>
  </si>
  <si>
    <t>עלות ל- 5 קיאקים / סאפים ל- 4 שעות פעילות</t>
  </si>
  <si>
    <t>קרייזי שארק</t>
  </si>
  <si>
    <t>ספת קרוסלה, כ- 6 אנשים בכל סבב, עבור 3 שעות פעילות</t>
  </si>
  <si>
    <t>נינגה על המים- 10 מטרים</t>
  </si>
  <si>
    <t>מגרש צף- כדורעף/ כדורסל</t>
  </si>
  <si>
    <t>טרמפולינה על המים</t>
  </si>
  <si>
    <t>7 מטרים קוטר, עבור 4 שעות פעילות</t>
  </si>
  <si>
    <t>מגלשה למים</t>
  </si>
  <si>
    <t>עבור 4 שעות פעילות</t>
  </si>
  <si>
    <t>אי מתנפח למים</t>
  </si>
  <si>
    <t>אי מתנפח בגודל 7/7 מ', עבור 4 שעות פעילות</t>
  </si>
  <si>
    <t>מתחם נגיעות טיפולי ספא</t>
  </si>
  <si>
    <t>עד 4 שעות פעילות</t>
  </si>
  <si>
    <t>מטפלים</t>
  </si>
  <si>
    <t>לפי 15 מטפלים, כל מטפל מקבל 3 אנשים בשעה, לפי 4 שעות, כולל רשמת טיפולים</t>
  </si>
  <si>
    <t>פינות וולנס</t>
  </si>
  <si>
    <t>סדנת יוגה</t>
  </si>
  <si>
    <t xml:space="preserve"> סבבים- כל סבב כ- 30 דקות</t>
  </si>
  <si>
    <t>אמבטיית קרח</t>
  </si>
  <si>
    <t>3 גיגיות קרח ומפעיל</t>
  </si>
  <si>
    <t>אופציה ב'- טיולים בהרשמה מראש / זמן חופשי במלון</t>
  </si>
  <si>
    <t>מדריך</t>
  </si>
  <si>
    <t>מע"ר חמוש</t>
  </si>
  <si>
    <t>לפי מע"ר אחד בכל מסלול טיול</t>
  </si>
  <si>
    <t>כניסה לאתרים- רשות הטבע והגנים</t>
  </si>
  <si>
    <t>שמורת טבע מג'רסה</t>
  </si>
  <si>
    <t>שמורת טבע נחל המשושים</t>
  </si>
  <si>
    <t>טיול רייזרים- רייזר הצפון</t>
  </si>
  <si>
    <t>אורך המסלול כשעה וחצי</t>
  </si>
  <si>
    <t>טיול רייזרים- שטח גלילי</t>
  </si>
  <si>
    <t>יקב רמת הגולן</t>
  </si>
  <si>
    <t>סיור וטעימות יין ביקב רמת הגולן</t>
  </si>
  <si>
    <t>קייאקים</t>
  </si>
  <si>
    <t>בקבוקי מים אישיים לטיולים</t>
  </si>
  <si>
    <t>ארוחת צהריים בחוות בת יער</t>
  </si>
  <si>
    <t xml:space="preserve">ארוחת צהריים </t>
  </si>
  <si>
    <t>ארוחת צהריים מלהא הכוללת סלטים, מבחר בשרים, תוספות חמות וקינוחים.
המחיר כולל שתייה קלה- קנקני מים קרים וקנקנקי לימונדה, שתייה חמה</t>
  </si>
  <si>
    <t>תוספת לשתייה מוגזת</t>
  </si>
  <si>
    <t>רישום</t>
  </si>
  <si>
    <t>עבור 4 המחזורים</t>
  </si>
  <si>
    <t>מרכז רישום</t>
  </si>
  <si>
    <t>המחיר כולל מנהלת רישום, מענה לפניות בתיבת מייל ייעודית לכנס, הפקת דוחות בתיאום עם הלקוח, ניהול הרישום במערכת רישום מקוונת (תמחור עבור המערכת עצמה ניתן בנפרד)</t>
  </si>
  <si>
    <t>טופס ואתר רישום</t>
  </si>
  <si>
    <t>בניית טופס רישום מאובטח ע"י פרט מזהה, כולל פרטים אישיים, בחירת חולק חדר, בחירת הסעה, בחירת סיור, משלוח מייל אישור עם כל פרטי ההרשמה וממשק דוחות, כולל מודול עריכהת הזמנה ע"י העובד</t>
  </si>
  <si>
    <t>תקשור בוואטס אפ</t>
  </si>
  <si>
    <t>עד 2000 הודעות</t>
  </si>
  <si>
    <t>ניהול קבוצת וואטס אפ לעדכונים בשטח</t>
  </si>
  <si>
    <t>ללא עלות</t>
  </si>
  <si>
    <t>מיתוג ודפוס</t>
  </si>
  <si>
    <t>כולל קו גרפי לאובר נייט ועיצוב גרפי של כל האלמנטים</t>
  </si>
  <si>
    <t>עמדת ברוכים הבאים/צילום ולו"ז</t>
  </si>
  <si>
    <t>2 קאפות בגודל 240/120 מ' על מעמד, שטיח מודפס משמשונית ו- 2 קאפות צורניות בגדול 50/100 ס"מ על מעמד.
קאפת לוז בגודל 2/1 על מעמד</t>
  </si>
  <si>
    <t>שימוש חוזר במיתוג</t>
  </si>
  <si>
    <t>עלות לשימוש חוזר במחזורים 2-4, כולל הובלה</t>
  </si>
  <si>
    <t>דגלי טיפה</t>
  </si>
  <si>
    <t>קיימים במכבי</t>
  </si>
  <si>
    <t>תכנייה</t>
  </si>
  <si>
    <t>שליחה בוואטס אפ</t>
  </si>
  <si>
    <t>שונות</t>
  </si>
  <si>
    <t>סה"כ  מלון נבל דוד- 4 מחזורים</t>
  </si>
  <si>
    <t>לא כולל מע"מ</t>
  </si>
  <si>
    <t>סה"כ כולל 9% עמלת הפקה</t>
  </si>
  <si>
    <t xml:space="preserve">סה"כ לעובד </t>
  </si>
  <si>
    <t>לפי 1700 עובדים. כולל מע"מ ועמלת הפקה</t>
  </si>
  <si>
    <t>הערות:</t>
  </si>
  <si>
    <t>בברכה</t>
  </si>
  <si>
    <t>ט.ל.ח.</t>
  </si>
  <si>
    <t>המחירים אינם כוללים מע"מ</t>
  </si>
  <si>
    <t xml:space="preserve">יש לשים לב למלא גם את משבצת מחיר ליחידה  וגם  לחשב ולמלא את משבצת מחיר לאדם </t>
  </si>
  <si>
    <t>יש למלא את כל המחירים כולל מע"מ</t>
  </si>
  <si>
    <t>מחיר ליח'</t>
  </si>
  <si>
    <t>מחיר לאדם</t>
  </si>
  <si>
    <t xml:space="preserve">הערות </t>
  </si>
  <si>
    <t xml:space="preserve">מלון נבל דויד חבילה </t>
  </si>
  <si>
    <t>אדם בחדר זוגי</t>
  </si>
  <si>
    <t>27-28.5  / 2-3.6  / 10-11.6  / 1-2.7</t>
  </si>
  <si>
    <t>רכיב בהצעה</t>
  </si>
  <si>
    <t>פירוט והערות</t>
  </si>
  <si>
    <t>חלופה א'</t>
  </si>
  <si>
    <t>חלופה ב'</t>
  </si>
  <si>
    <t>חלופה ג'</t>
  </si>
  <si>
    <t>חדר יחיד</t>
  </si>
  <si>
    <t>נבל דויד</t>
  </si>
  <si>
    <t>חדר זוגי</t>
  </si>
  <si>
    <t>שלישייה בחדר</t>
  </si>
  <si>
    <t xml:space="preserve"> אוטובוסים </t>
  </si>
  <si>
    <t>הסעות</t>
  </si>
  <si>
    <t>ארוחת ערב</t>
  </si>
  <si>
    <t>אירוע ערב</t>
  </si>
  <si>
    <t>ערב</t>
  </si>
  <si>
    <t>ארוחת בוקר</t>
  </si>
  <si>
    <t xml:space="preserve">פעילות </t>
  </si>
  <si>
    <t>היום השני</t>
  </si>
  <si>
    <t>שונות (תלוי תוכנית)  - נא לפרט ולתמחר את כל המרכיבים והעלויות השונות הרלוונטיות לתוכנית</t>
  </si>
  <si>
    <t>מלווה</t>
  </si>
  <si>
    <t>מיתוג</t>
  </si>
  <si>
    <t>אתר רישום</t>
  </si>
  <si>
    <t>מע"ר 1</t>
  </si>
  <si>
    <t>לינת צוות</t>
  </si>
  <si>
    <t>דמי הפקה</t>
  </si>
  <si>
    <t>אקו"מ (רק אם יש אמן)</t>
  </si>
  <si>
    <t>עלות ממוצעת למשתתף</t>
  </si>
  <si>
    <t>טיול רווחה מכבי שרותי בריאות</t>
  </si>
  <si>
    <t>מלון פסטורל כפר בלום</t>
  </si>
  <si>
    <t>סעיף</t>
  </si>
  <si>
    <t>עלות ליחידה</t>
  </si>
  <si>
    <t xml:space="preserve">סה"כ עלות </t>
  </si>
  <si>
    <t>הערות/פירוט</t>
  </si>
  <si>
    <t>מקדים אירוע</t>
  </si>
  <si>
    <t>עיצוב גרפי</t>
  </si>
  <si>
    <t>עד 10 פריטי עיצוב ומיתוג</t>
  </si>
  <si>
    <t>דפוס/שילוט/מיתוג</t>
  </si>
  <si>
    <t>קאפה 2*2 ברוכים הבאים, שתי קאפות 2*1 תוכנית היום , קאפת קיר צילום,  תחתיות ממותגות לאירוע ערב , שקף מעוצב על מסך האולם, רענון המיתוג לאורך ארבעת הסבבים</t>
  </si>
  <si>
    <t xml:space="preserve">רישום ורומינג ליסט </t>
  </si>
  <si>
    <t xml:space="preserve">הסעות </t>
  </si>
  <si>
    <t>מחיר ממוצע לאוטובוס</t>
  </si>
  <si>
    <t>המלון המוצע</t>
  </si>
  <si>
    <t>המחיר לאדם בחדר זוגי</t>
  </si>
  <si>
    <t>מלון פסטורל כפר בלום :  26,27/05 או
3,9,10,23,24,30/06</t>
  </si>
  <si>
    <t>היום הראשון-</t>
  </si>
  <si>
    <t>הגעה למלון קבלת פנים משודרגת</t>
  </si>
  <si>
    <t>מאפים מתוקים ומלוחים, פלטת גבינות עשירה, ירקות קורדיטה , 3 סוגי סלטים, פוקצ'ות, ברוסקטות אבוקדו, חצילים וגבינת פטה, מיני מטבלים וממרחים, מוזלי, לימונדה</t>
  </si>
  <si>
    <t>שכירות אולם להרצאה כולל הגברה</t>
  </si>
  <si>
    <t>עמדות קבלת חדרים עם דיילות</t>
  </si>
  <si>
    <t>אירוע ערב במלון</t>
  </si>
  <si>
    <t>בר שתייה בירה יין מליחי בר</t>
  </si>
  <si>
    <t xml:space="preserve">שתייה קלה , בירה, יין </t>
  </si>
  <si>
    <t>אומן לאירוע ערב המרכזי כולל הגברה ותאורה</t>
  </si>
  <si>
    <t xml:space="preserve">רטרובנד/ שרון חזיז / השמחות/ לייק קווין </t>
  </si>
  <si>
    <t>אביזרי מסיבה מגניבים</t>
  </si>
  <si>
    <t>תקליטן</t>
  </si>
  <si>
    <t xml:space="preserve">במה, סבלות, הקמות </t>
  </si>
  <si>
    <t>היום השני- פעילות</t>
  </si>
  <si>
    <t>ארוחת בוקר במלון</t>
  </si>
  <si>
    <t>כלול במחיר המלון</t>
  </si>
  <si>
    <t>קייקי כפר בלום</t>
  </si>
  <si>
    <t>שייט במסלול המשפחתי</t>
  </si>
  <si>
    <t xml:space="preserve">ארוחת צהריים בשרית על האש </t>
  </si>
  <si>
    <t>כללי</t>
  </si>
  <si>
    <t xml:space="preserve">כוח אדם טכני לאירוע ערב, עוזרי הפקה, מערכת קשר, הובלות, סיור מקדים </t>
  </si>
  <si>
    <t xml:space="preserve">סה"כ בש"ח, לא כולל מע"מ </t>
  </si>
  <si>
    <t>עמלת הפקה בגובה 7 אחוז</t>
  </si>
  <si>
    <t>סה"כ בשח לא כולל מעמ וכולל שכר הפקה 7 אחוז</t>
  </si>
  <si>
    <t>סה"כ משתתפים</t>
  </si>
  <si>
    <t>סה"כ עלות למשתתף כולל מע"מ</t>
  </si>
  <si>
    <t>שדרוגים ותוספות אפשריות להצעה</t>
  </si>
  <si>
    <t>במלון- בר אלכוהול מלא לאירוע ערב</t>
  </si>
  <si>
    <t xml:space="preserve">וודקה, וויסקי , ערק,  ג'ין , בירה, יין הבית אדום ולבן , משקאות מוגזים,  משקאות קלים  </t>
  </si>
  <si>
    <t>מתחם סתלבט בקייקים</t>
  </si>
  <si>
    <t xml:space="preserve">מוזיקת צ'יל, מתחם ישיבה, משחקי שש-בש ודמקה </t>
  </si>
  <si>
    <t xml:space="preserve">התקציב הנו לפי 1700 משתתפים, מחולק ל 4 סבבים </t>
  </si>
  <si>
    <t>לכבוד: מכבי</t>
  </si>
  <si>
    <t>נופש מכבי 2026- צפון הארץ</t>
  </si>
  <si>
    <t xml:space="preserve">מרכיב </t>
  </si>
  <si>
    <t xml:space="preserve">עלות </t>
  </si>
  <si>
    <t>מס סבבים</t>
  </si>
  <si>
    <t>סה"כ לתשלום</t>
  </si>
  <si>
    <t>מלון לייק האוס- 27.5, 3.6, 17.6, 24.6</t>
  </si>
  <si>
    <t>חצי פנסיון</t>
  </si>
  <si>
    <t xml:space="preserve">חדר יחיד </t>
  </si>
  <si>
    <t>תוספת לאדם שלישי בחדר</t>
  </si>
  <si>
    <t>בקבוקי מים בחדרים</t>
  </si>
  <si>
    <t>קבלת פנים והרצאת פתיחה 12:00-15:00</t>
  </si>
  <si>
    <t>דיילות לקבלת חדרים</t>
  </si>
  <si>
    <t>קבלת פנים בסיסית</t>
  </si>
  <si>
    <t>כלול במחיר</t>
  </si>
  <si>
    <t>שדרוג קבלת פנים</t>
  </si>
  <si>
    <t>כולל שתייה קלה מאפים מתוקים ומלוחים ירקות ופירות חתוכים</t>
  </si>
  <si>
    <t>פעילות ערב 21:00-00:00</t>
  </si>
  <si>
    <t xml:space="preserve">אירוע ערב באזור הבריכה  </t>
  </si>
  <si>
    <t xml:space="preserve">שכירות אולם+ בר שתייה קלה בירה יין+ מיקרופון+מקרן+מסך  </t>
  </si>
  <si>
    <t>במה בגן המלון</t>
  </si>
  <si>
    <t>מסך לד כולל משקולות</t>
  </si>
  <si>
    <t>להקת אוברטון</t>
  </si>
  <si>
    <t xml:space="preserve">הרכב הכולל 7 חברי להקה כולל נגנים וזמרים </t>
  </si>
  <si>
    <t xml:space="preserve">ללהקת קאברים עד 500 איש מוזיקת רקע </t>
  </si>
  <si>
    <t>הגברה תאורה</t>
  </si>
  <si>
    <t>ללהקה, לדייג'י ולמסיבה</t>
  </si>
  <si>
    <t>DJ</t>
  </si>
  <si>
    <t xml:space="preserve">עמדת צילום </t>
  </si>
  <si>
    <t>מהנדס  קונסטרוקציה</t>
  </si>
  <si>
    <t>מהנדס חשמל</t>
  </si>
  <si>
    <t xml:space="preserve">עמדת פיצוצייה מתנת פרוצ'י הפקות </t>
  </si>
  <si>
    <t>הסעות- לפי 80%</t>
  </si>
  <si>
    <t>אוטובוסים תל אביב\אור יהודה</t>
  </si>
  <si>
    <t>אוטובוס יקנעם+חיפה</t>
  </si>
  <si>
    <t>אוטובוס רחובות</t>
  </si>
  <si>
    <t>כללי לכל הסבבים</t>
  </si>
  <si>
    <t>צמידי נייר ממותגים</t>
  </si>
  <si>
    <t>פעילות יום שני-חלוקה סיורים לבחירה + א. צהריים במסעדת פגודה 10:00-14:00</t>
  </si>
  <si>
    <t>הקפצות לסיורים + למסעדה</t>
  </si>
  <si>
    <t>לכל  כמות האנשים</t>
  </si>
  <si>
    <t>טיול נעמי שמר</t>
  </si>
  <si>
    <t>עלות למדריך</t>
  </si>
  <si>
    <t>סיור וטעימות יקב אדיר</t>
  </si>
  <si>
    <t>טעימות + גבינות</t>
  </si>
  <si>
    <t>טיול מג'רסה</t>
  </si>
  <si>
    <t>כניסה לאתר</t>
  </si>
  <si>
    <t>טיול עין טינה</t>
  </si>
  <si>
    <t xml:space="preserve">טיול סובב כנרת </t>
  </si>
  <si>
    <t>חובשים</t>
  </si>
  <si>
    <t>לטיולים בטבע</t>
  </si>
  <si>
    <t>שייט בספינה</t>
  </si>
  <si>
    <t>שעה הפלגה</t>
  </si>
  <si>
    <t>כוס שתייה</t>
  </si>
  <si>
    <t>כוס בירה\כוס יין\כוס ערק לימונים</t>
  </si>
  <si>
    <t>ארוחת צהריים במסעדת פגודה</t>
  </si>
  <si>
    <t>בסגנון אסייתי\בשרי</t>
  </si>
  <si>
    <t>פעילות יום שני-יום כיף בסאות ביץ'</t>
  </si>
  <si>
    <t>הקפצות לחוף</t>
  </si>
  <si>
    <t>שכירות מקום</t>
  </si>
  <si>
    <t>נשנוש בוקר</t>
  </si>
  <si>
    <t>בר שתייה קלה חופשי</t>
  </si>
  <si>
    <t>בר קפה</t>
  </si>
  <si>
    <t>פריצות פירות</t>
  </si>
  <si>
    <t>פריצות קרטיב</t>
  </si>
  <si>
    <t>מוזיקה</t>
  </si>
  <si>
    <t>משחקי חוף</t>
  </si>
  <si>
    <t xml:space="preserve">ריהוט חוף </t>
  </si>
  <si>
    <t>כללי אירוע</t>
  </si>
  <si>
    <t>אתר הרשמה</t>
  </si>
  <si>
    <t>כולל הרשמה לאחד המחזורים + לסיורים ותפעול טכני</t>
  </si>
  <si>
    <t>מוקד טלפוני ל-6 שעות ביום, 5 ימים בשבוע, למשך שבועיים</t>
  </si>
  <si>
    <t>מוקד במיילים ל-3 חודשים</t>
  </si>
  <si>
    <t>אופרציה ותפעול</t>
  </si>
  <si>
    <t xml:space="preserve">עובדי תפעול </t>
  </si>
  <si>
    <t>רכב ודלק</t>
  </si>
  <si>
    <t>לינה הפקה</t>
  </si>
  <si>
    <t>עלות לאירוע</t>
  </si>
  <si>
    <t>כולל עמלה 8%</t>
  </si>
  <si>
    <t>סה"כ עלות כולל עמלה לא כולל מעמ</t>
  </si>
  <si>
    <t>סה"כ עלות כולל מע"מ</t>
  </si>
  <si>
    <t>עלות לאדם לפני מע"מ</t>
  </si>
  <si>
    <t>עלות לאדם כולל מע"מ</t>
  </si>
  <si>
    <t>בברכה,</t>
  </si>
  <si>
    <t>ט.ל.ח</t>
  </si>
  <si>
    <t>המחירים לפי 300 איש מינימום לסבב</t>
  </si>
  <si>
    <t>המחיר אינו כולל מע"מ</t>
  </si>
  <si>
    <t>השורות המסומנות באדום הינם מחוץ לתחשיב</t>
  </si>
  <si>
    <t>סה"כ  מע"מ</t>
  </si>
  <si>
    <t>סה"כ השערת עלות כולל הפקה ומע"מ</t>
  </si>
  <si>
    <t>מיתוג במלון (ממוצע שנים קודמות לא לפי הצעות)</t>
  </si>
  <si>
    <t>להוריד מחיר לכנס</t>
  </si>
  <si>
    <t>בחלק יש בהערות מחיר לא ברור למה לא משוקלל</t>
  </si>
  <si>
    <t>איפה ההצעות ? מה כל אחד נותן</t>
  </si>
  <si>
    <t>למה אין שדרוג?</t>
  </si>
  <si>
    <t>אם יתומחר בהמשך אז למה מצומחר בשאר משפיע על עלות למשתתף</t>
  </si>
  <si>
    <t>גם פה</t>
  </si>
  <si>
    <t>איך כזה פער?</t>
  </si>
  <si>
    <t>למה צריך?</t>
  </si>
  <si>
    <t>צריך לפי ההנחיות?</t>
  </si>
  <si>
    <t>מה עם עלות לשלישיה ומה עם עלות יחיד? יש טעות בפארוצי</t>
  </si>
  <si>
    <t>עלות לחדר לשלישייה</t>
  </si>
  <si>
    <t>עלות חדר יחיד</t>
  </si>
  <si>
    <t>מה כולל השדרגו</t>
  </si>
  <si>
    <t>כמות חדרי הסינגל מוגבלת ל- 10% מכמות החדרים בכל מחזור.</t>
  </si>
  <si>
    <t>חדר טריפל</t>
  </si>
  <si>
    <t>בקבוק מים נוסף לכל חדר</t>
  </si>
  <si>
    <t>בקבוק של 750 מ"ל בכל חדר ללא עלות</t>
  </si>
  <si>
    <t>נדרש עפי דרישות קבט</t>
  </si>
  <si>
    <t>מיטה מתקפלת לא מומלץ</t>
  </si>
  <si>
    <t xml:space="preserve">אירוע רווחה עובדי מטה מכבי - סימולציה תקציבית </t>
  </si>
  <si>
    <t>מלון פסטורל כפר בלום 5*</t>
  </si>
  <si>
    <t xml:space="preserve">תאריכי אירוח : 1 לילה, 2 ימים אמצ"ש מאי-יוני 2026 </t>
  </si>
  <si>
    <t>כמות חדרים / משתתפים : כ-200 חדרים בכל מחזור  (400 איש)</t>
  </si>
  <si>
    <t>מסגרת תקציבית : עד 1630 ₪ לאדם כולל מע"מ</t>
  </si>
  <si>
    <t>רכיב</t>
  </si>
  <si>
    <t xml:space="preserve">עלות ליחידה כולל מע"מ </t>
  </si>
  <si>
    <t>אוטובוס  צמוד יומיים</t>
  </si>
  <si>
    <t>אוטובוס תיירותי ממוזג צמוד לאורך כל השהייה   - עד 55 איש באוטובוס כולל מדריך</t>
  </si>
  <si>
    <t xml:space="preserve">מדריכים מלווים צמודים </t>
  </si>
  <si>
    <t>2 מדריכים יהיו צמודים לאורך כל השהייה</t>
  </si>
  <si>
    <t xml:space="preserve">ארוחת צהריים במלון  נחשולים ביום 1 לנופש  </t>
  </si>
  <si>
    <t xml:space="preserve">או דומה ברמתו </t>
  </si>
  <si>
    <t xml:space="preserve">אירוח במלון כפר בלום </t>
  </si>
  <si>
    <t xml:space="preserve">1 לילה, 2 ימים ע"ב חצי פנסיון </t>
  </si>
  <si>
    <t xml:space="preserve">אולם ביום 1 להרצאה + אירוע ערב </t>
  </si>
  <si>
    <t>אולם מליאה במרכז הכנסים "אופרה" עד 450 איש בישיבת תיאטרון</t>
  </si>
  <si>
    <t xml:space="preserve">בר משקאות  חופשי במהלך הערב הבידורי  בערב ה-1 </t>
  </si>
  <si>
    <t>כולל בירה, משקאות קלים ומליחים</t>
  </si>
  <si>
    <t xml:space="preserve">אומן אורח לאירוע ערב  </t>
  </si>
  <si>
    <r>
      <rPr>
        <b/>
        <u/>
        <sz val="12"/>
        <color theme="1"/>
        <rFont val="Arial Unicode MS"/>
        <family val="2"/>
      </rPr>
      <t>מחיר כולל הגברה מותאמת לאומן</t>
    </r>
    <r>
      <rPr>
        <b/>
        <sz val="12"/>
        <color theme="1"/>
        <rFont val="Arial Unicode MS"/>
        <family val="2"/>
        <charset val="177"/>
      </rPr>
      <t xml:space="preserve"> (אומנים מוצעים : סטלוס ואורן חן או  היווניה ) או דומים ברמתם</t>
    </r>
  </si>
  <si>
    <t xml:space="preserve">פעילויות באינדי פארק ביום השני כולל ארוחת צהריים </t>
  </si>
  <si>
    <t xml:space="preserve">מצ"ב תכנית </t>
  </si>
  <si>
    <t>מיתוגים, שילוטים, רול אפ, באנר וכו</t>
  </si>
  <si>
    <t xml:space="preserve">מיתוגים באוטובוסים/ בפעילויות/ במלון  כולל דגלים סיניים + תכנייה מעוצבת לכל משתתף </t>
  </si>
  <si>
    <t>דיילת לקליטת חדרים במלון</t>
  </si>
  <si>
    <t xml:space="preserve">לא עלות </t>
  </si>
  <si>
    <t>דף נחיתה באתר רישום</t>
  </si>
  <si>
    <t xml:space="preserve">ללא עלות </t>
  </si>
  <si>
    <t>שני מלווים מטעם ההפקה צמודים</t>
  </si>
  <si>
    <t>סה"כ עלות כוללת ל-400 איש</t>
  </si>
  <si>
    <t xml:space="preserve">סה"כ לאדם בחדר זוגי  לכל התכנית (לפי תחשיב 400 איש) </t>
  </si>
  <si>
    <t xml:space="preserve">המחירים כוללים מע"מ כחוק </t>
  </si>
  <si>
    <t xml:space="preserve">מצ"ב תכנית   </t>
  </si>
  <si>
    <t xml:space="preserve">בכבוד רב, </t>
  </si>
  <si>
    <t>שכירות אולם להרצאה ביום הראשון</t>
  </si>
  <si>
    <t>כל סעיף יחוייב במידה ומכבי תבחר להשתמש בשירות המוצע</t>
  </si>
  <si>
    <t>מכבי לא מחוייבת להשתמש בכל מרכיבי ההצעה</t>
  </si>
  <si>
    <t>ככל שיש מרכיבים נוספים לאותה קטגוריה אנא הוסיפו שורות עם פירוט עלות וכמות</t>
  </si>
  <si>
    <t>טיסות</t>
  </si>
  <si>
    <t>הסעות הלוך חזור לשדה תעופה באילת (25 אוטובוסים)</t>
  </si>
  <si>
    <t>הסעות לאירוע ערב (25 אוטובוסים)</t>
  </si>
  <si>
    <t xml:space="preserve">מרכז רישום </t>
  </si>
  <si>
    <t>מיתוג אירוע ערב</t>
  </si>
  <si>
    <t>גנרטור</t>
  </si>
  <si>
    <t>פעילות ספורטיבית יוגה/פילאטיס</t>
  </si>
  <si>
    <t>אולם לפילאטיס/יוגה</t>
  </si>
  <si>
    <t>שוברי ארוחת צהריים ביום השני</t>
  </si>
  <si>
    <t>דפוס למעטפות /תוכניה/שוברים וכו</t>
  </si>
  <si>
    <t>מהנדס קונסטרוקציה/במה/תאורה/חשמל</t>
  </si>
  <si>
    <t>עמדת צילום/צלם מגנטים וכד</t>
  </si>
  <si>
    <t>סה"כ כולל עמלת הפקה ומע"מ</t>
  </si>
  <si>
    <t>מיתוג יבחר בתאום עם מכבי</t>
  </si>
  <si>
    <t>סה"כ עלות למשתתף</t>
  </si>
  <si>
    <t>עלות ליחידה
(לפני מע"מ)</t>
  </si>
  <si>
    <t>סה"כ עלות
(לפני מע"מ)</t>
  </si>
  <si>
    <t>טופס הצעה- בקשה להצעת מחיר לאירוע רווחה -  טיול לעובדי מטה מכבי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</si>
</sst>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 #,##0_ ;_ * \-#,##0_ ;_ * &quot;-&quot;??_ ;_ @_ "/>
    <numFmt numFmtId="165" formatCode="_-* #,##0_-;\-* #,##0_-;_-* &quot;-&quot;??_-;_-@_-"/>
    <numFmt numFmtId="166" formatCode="_ &quot;₪&quot;\ * #,##0_ ;_ &quot;₪&quot;\ * \-#,##0_ ;_ &quot;₪&quot;\ * &quot;-&quot;??_ ;_ @_ "/>
    <numFmt numFmtId="167" formatCode="&quot;₪&quot;\ #,##0"/>
    <numFmt numFmtId="168" formatCode="&quot;₪&quot;\ #,##0.0"/>
    <numFmt numFmtId="169" formatCode="0.0%"/>
    <numFmt numFmtId="170" formatCode="&quot;₪&quot;\ #,##0.00"/>
  </numFmts>
  <fonts count="76">
    <font>
      <sz val="11"/>
      <color theme="1"/>
      <name val="Arial"/>
      <family val="2"/>
      <charset val="177"/>
      <scheme val="minor"/>
    </font>
    <font>
      <sz val="11"/>
      <color theme="1"/>
      <name val="Arial"/>
      <family val="2"/>
      <charset val="177"/>
      <scheme val="minor"/>
    </font>
    <font>
      <b/>
      <sz val="11"/>
      <color theme="1"/>
      <name val="Arial"/>
      <family val="2"/>
      <scheme val="minor"/>
    </font>
    <font>
      <b/>
      <sz val="11"/>
      <color rgb="FFFF0000"/>
      <name val="Arial"/>
      <family val="2"/>
      <scheme val="minor"/>
    </font>
    <font>
      <b/>
      <sz val="11"/>
      <color theme="0"/>
      <name val="Arial"/>
      <family val="2"/>
      <scheme val="minor"/>
    </font>
    <font>
      <sz val="8"/>
      <name val="Arial"/>
      <family val="2"/>
      <charset val="177"/>
      <scheme val="minor"/>
    </font>
    <font>
      <sz val="11"/>
      <color rgb="FFFF0000"/>
      <name val="Arial"/>
      <family val="2"/>
      <charset val="177"/>
      <scheme val="minor"/>
    </font>
    <font>
      <b/>
      <sz val="11"/>
      <name val="Arial"/>
      <family val="2"/>
      <scheme val="minor"/>
    </font>
    <font>
      <sz val="11"/>
      <color theme="1"/>
      <name val="Arial"/>
      <family val="2"/>
      <scheme val="minor"/>
    </font>
    <font>
      <sz val="11"/>
      <name val="Arial"/>
      <family val="2"/>
      <scheme val="minor"/>
    </font>
    <font>
      <sz val="11"/>
      <color rgb="FFFF0000"/>
      <name val="Arial"/>
      <family val="2"/>
      <scheme val="minor"/>
    </font>
    <font>
      <b/>
      <sz val="11"/>
      <name val="Tahoma"/>
      <family val="2"/>
    </font>
    <font>
      <sz val="11"/>
      <name val="Tahoma"/>
      <family val="2"/>
    </font>
    <font>
      <sz val="10"/>
      <name val="Arial"/>
      <family val="2"/>
      <charset val="177"/>
    </font>
    <font>
      <b/>
      <sz val="11"/>
      <name val="Calibri"/>
      <family val="2"/>
    </font>
    <font>
      <sz val="11"/>
      <name val="Calibri"/>
      <family val="2"/>
    </font>
    <font>
      <b/>
      <u/>
      <sz val="11"/>
      <name val="Calibri"/>
      <family val="2"/>
    </font>
    <font>
      <b/>
      <sz val="11"/>
      <color theme="4" tint="-0.49995422223578601"/>
      <name val="Calibri"/>
      <family val="2"/>
    </font>
    <font>
      <b/>
      <sz val="18"/>
      <name val="Calibri"/>
      <family val="2"/>
    </font>
    <font>
      <b/>
      <sz val="11"/>
      <color theme="4"/>
      <name val="Calibri"/>
      <family val="2"/>
    </font>
    <font>
      <b/>
      <sz val="11"/>
      <color indexed="9"/>
      <name val="Calibri"/>
      <family val="2"/>
    </font>
    <font>
      <sz val="11"/>
      <color rgb="FF9C0006"/>
      <name val="Arial"/>
      <family val="2"/>
      <charset val="177"/>
    </font>
    <font>
      <sz val="11"/>
      <color rgb="FFFBC9BC"/>
      <name val="Calibri"/>
      <family val="2"/>
    </font>
    <font>
      <b/>
      <sz val="11"/>
      <color theme="1"/>
      <name val="Calibri"/>
      <family val="2"/>
    </font>
    <font>
      <sz val="11"/>
      <color rgb="FF9C0006"/>
      <name val="Calibri"/>
      <family val="2"/>
    </font>
    <font>
      <b/>
      <sz val="11"/>
      <color theme="3"/>
      <name val="Calibri"/>
      <family val="2"/>
    </font>
    <font>
      <b/>
      <sz val="11"/>
      <color theme="0"/>
      <name val="Calibri"/>
      <family val="2"/>
    </font>
    <font>
      <sz val="11"/>
      <color rgb="FFFF0000"/>
      <name val="Calibri"/>
      <family val="2"/>
    </font>
    <font>
      <b/>
      <u/>
      <sz val="14"/>
      <color theme="1"/>
      <name val="Arial"/>
      <family val="2"/>
      <scheme val="minor"/>
    </font>
    <font>
      <sz val="11"/>
      <color indexed="8"/>
      <name val="Arial"/>
      <family val="2"/>
    </font>
    <font>
      <b/>
      <sz val="12"/>
      <name val="Tahoma"/>
      <family val="2"/>
    </font>
    <font>
      <sz val="10"/>
      <name val="Arial"/>
      <family val="2"/>
    </font>
    <font>
      <b/>
      <sz val="10"/>
      <name val="Tahoma"/>
      <family val="2"/>
    </font>
    <font>
      <sz val="10"/>
      <name val="Tahoma"/>
      <family val="2"/>
    </font>
    <font>
      <b/>
      <sz val="10"/>
      <color theme="1"/>
      <name val="Tahoma"/>
      <family val="2"/>
    </font>
    <font>
      <b/>
      <sz val="12"/>
      <color theme="1"/>
      <name val="Fb Joker"/>
      <family val="1"/>
    </font>
    <font>
      <b/>
      <i/>
      <sz val="14"/>
      <color theme="0"/>
      <name val="Fb Joker"/>
      <family val="1"/>
    </font>
    <font>
      <sz val="12"/>
      <color theme="1"/>
      <name val="Fb Joker"/>
      <family val="1"/>
    </font>
    <font>
      <b/>
      <i/>
      <sz val="14"/>
      <color theme="1"/>
      <name val="Fb Joker"/>
      <family val="1"/>
    </font>
    <font>
      <b/>
      <sz val="12"/>
      <color theme="4" tint="-0.24994659260841701"/>
      <name val="Fb Joker"/>
      <family val="1"/>
    </font>
    <font>
      <sz val="12"/>
      <name val="Fb Joker"/>
      <family val="1"/>
    </font>
    <font>
      <b/>
      <sz val="12"/>
      <color theme="0"/>
      <name val="Fb Joker"/>
      <family val="1"/>
    </font>
    <font>
      <sz val="12"/>
      <color theme="0"/>
      <name val="Fb Joker"/>
      <family val="1"/>
    </font>
    <font>
      <b/>
      <sz val="22"/>
      <color rgb="FF002060"/>
      <name val="Calibri"/>
      <family val="2"/>
    </font>
    <font>
      <sz val="22"/>
      <color rgb="FF002060"/>
      <name val="Calibri"/>
      <family val="2"/>
    </font>
    <font>
      <b/>
      <sz val="48"/>
      <color rgb="FF002060"/>
      <name val="Calibri"/>
      <family val="2"/>
    </font>
    <font>
      <b/>
      <sz val="26"/>
      <color rgb="FF002060"/>
      <name val="Calibri"/>
      <family val="2"/>
    </font>
    <font>
      <sz val="22"/>
      <color rgb="FF002060"/>
      <name val="Calibri"/>
      <family val="2"/>
      <charset val="177"/>
    </font>
    <font>
      <sz val="22"/>
      <color rgb="FF002060"/>
      <name val="Arial"/>
      <family val="2"/>
      <charset val="177"/>
    </font>
    <font>
      <sz val="22"/>
      <color rgb="FFFF0000"/>
      <name val="Calibri"/>
      <family val="2"/>
      <charset val="177"/>
    </font>
    <font>
      <sz val="22"/>
      <color rgb="FFFF0000"/>
      <name val="Calibri"/>
      <family val="2"/>
    </font>
    <font>
      <sz val="22"/>
      <color theme="1"/>
      <name val="Calibri"/>
      <family val="2"/>
    </font>
    <font>
      <b/>
      <sz val="22"/>
      <color rgb="FFFF0000"/>
      <name val="Calibri"/>
      <family val="2"/>
    </font>
    <font>
      <sz val="11"/>
      <color rgb="FF9C0006"/>
      <name val="Arial"/>
      <family val="2"/>
      <scheme val="minor"/>
    </font>
    <font>
      <sz val="22"/>
      <name val="Tahoma"/>
      <family val="2"/>
    </font>
    <font>
      <sz val="22"/>
      <color theme="1"/>
      <name val="Arial"/>
      <family val="2"/>
      <charset val="177"/>
      <scheme val="minor"/>
    </font>
    <font>
      <b/>
      <sz val="22"/>
      <name val="Tahoma"/>
      <family val="2"/>
    </font>
    <font>
      <b/>
      <u/>
      <sz val="22"/>
      <name val="Tahoma"/>
      <family val="2"/>
    </font>
    <font>
      <sz val="22"/>
      <name val="Arial"/>
      <family val="2"/>
    </font>
    <font>
      <b/>
      <sz val="22"/>
      <name val="Arial"/>
      <family val="2"/>
    </font>
    <font>
      <b/>
      <sz val="22"/>
      <color rgb="FFFF0000"/>
      <name val="Tahoma"/>
      <family val="2"/>
    </font>
    <font>
      <sz val="10"/>
      <name val="Arial"/>
      <charset val="177"/>
    </font>
    <font>
      <sz val="10"/>
      <color theme="1"/>
      <name val="Arial Unicode MS"/>
      <family val="2"/>
      <charset val="177"/>
    </font>
    <font>
      <b/>
      <sz val="18"/>
      <color rgb="FF002060"/>
      <name val="Arial Unicode MS"/>
      <family val="2"/>
    </font>
    <font>
      <sz val="18"/>
      <color theme="1"/>
      <name val="Arial Unicode MS"/>
      <family val="2"/>
      <charset val="177"/>
    </font>
    <font>
      <b/>
      <sz val="18"/>
      <color theme="1"/>
      <name val="Arial Unicode MS"/>
      <family val="2"/>
    </font>
    <font>
      <b/>
      <sz val="14"/>
      <color theme="1"/>
      <name val="Arial Unicode MS"/>
      <family val="2"/>
    </font>
    <font>
      <b/>
      <sz val="13"/>
      <color rgb="FF002060"/>
      <name val="Arial"/>
      <family val="2"/>
    </font>
    <font>
      <b/>
      <sz val="12"/>
      <color theme="1"/>
      <name val="Arial"/>
      <family val="2"/>
    </font>
    <font>
      <b/>
      <sz val="12"/>
      <color theme="1"/>
      <name val="Arial Unicode MS"/>
      <family val="2"/>
    </font>
    <font>
      <b/>
      <u/>
      <sz val="12"/>
      <color theme="1"/>
      <name val="Arial Unicode MS"/>
      <family val="2"/>
    </font>
    <font>
      <b/>
      <sz val="12"/>
      <color theme="1"/>
      <name val="Arial Unicode MS"/>
      <family val="2"/>
      <charset val="177"/>
    </font>
    <font>
      <b/>
      <sz val="14"/>
      <color theme="1"/>
      <name val="Arial"/>
      <family val="2"/>
    </font>
    <font>
      <b/>
      <sz val="16"/>
      <color theme="1"/>
      <name val="Arial Unicode MS"/>
      <family val="2"/>
    </font>
    <font>
      <sz val="11"/>
      <color theme="0"/>
      <name val="Arial"/>
      <family val="2"/>
      <scheme val="minor"/>
    </font>
    <font>
      <b/>
      <sz val="16"/>
      <color theme="1"/>
      <name val="Arial"/>
      <family val="2"/>
      <scheme val="minor"/>
    </font>
  </fonts>
  <fills count="33">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00B0F0"/>
        <bgColor indexed="64"/>
      </patternFill>
    </fill>
    <fill>
      <patternFill patternType="solid">
        <fgColor rgb="FFFFC7CE"/>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FC7CE"/>
        <bgColor indexed="64"/>
      </patternFill>
    </fill>
    <fill>
      <patternFill patternType="solid">
        <fgColor rgb="FF7FC3BA"/>
        <bgColor indexed="64"/>
      </patternFill>
    </fill>
    <fill>
      <patternFill patternType="solid">
        <fgColor rgb="FFFBC9BC"/>
        <bgColor indexed="64"/>
      </patternFill>
    </fill>
    <fill>
      <patternFill patternType="solid">
        <fgColor rgb="FFF47A64"/>
        <bgColor indexed="64"/>
      </patternFill>
    </fill>
    <fill>
      <patternFill patternType="solid">
        <fgColor theme="3" tint="0.79998168889431442"/>
        <bgColor indexed="64"/>
      </patternFill>
    </fill>
    <fill>
      <patternFill patternType="solid">
        <fgColor theme="0" tint="-0.249977111117893"/>
        <bgColor indexed="23"/>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4659260841701"/>
        <bgColor indexed="64"/>
      </patternFill>
    </fill>
    <fill>
      <patternFill patternType="solid">
        <fgColor theme="5" tint="0.59996337778862885"/>
        <bgColor indexed="64"/>
      </patternFill>
    </fill>
    <fill>
      <patternFill patternType="solid">
        <fgColor theme="3" tint="0.39997558519241921"/>
        <bgColor indexed="64"/>
      </patternFill>
    </fill>
    <fill>
      <patternFill patternType="solid">
        <fgColor theme="4" tint="0.59996337778862885"/>
        <bgColor indexed="64"/>
      </patternFill>
    </fill>
    <fill>
      <patternFill patternType="solid">
        <fgColor theme="6" tint="0.79995117038483843"/>
        <bgColor indexed="64"/>
      </patternFill>
    </fill>
    <fill>
      <patternFill patternType="solid">
        <fgColor rgb="FF0070C0"/>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7" tint="0.79995117038483843"/>
        <bgColor indexed="64"/>
      </patternFill>
    </fill>
    <fill>
      <patternFill patternType="solid">
        <fgColor rgb="FFCCFFFF"/>
        <bgColor indexed="64"/>
      </patternFill>
    </fill>
    <fill>
      <patternFill patternType="solid">
        <fgColor rgb="FFFF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0" fontId="21" fillId="10" borderId="0" applyNumberFormat="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29" fillId="0" borderId="0"/>
    <xf numFmtId="0" fontId="31" fillId="0" borderId="0"/>
    <xf numFmtId="44" fontId="31" fillId="0" borderId="0" applyFont="0" applyFill="0" applyBorder="0" applyAlignment="0" applyProtection="0"/>
    <xf numFmtId="0" fontId="53" fillId="6" borderId="0" applyNumberFormat="0" applyBorder="0" applyAlignment="0" applyProtection="0"/>
    <xf numFmtId="0" fontId="61" fillId="0" borderId="0"/>
    <xf numFmtId="0" fontId="21" fillId="6" borderId="0" applyNumberFormat="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62" fillId="0" borderId="0"/>
  </cellStyleXfs>
  <cellXfs count="487">
    <xf numFmtId="0" fontId="0" fillId="0" borderId="0" xfId="0"/>
    <xf numFmtId="0" fontId="2" fillId="0" borderId="0" xfId="0" applyFont="1"/>
    <xf numFmtId="0" fontId="0" fillId="0" borderId="1" xfId="0" applyBorder="1"/>
    <xf numFmtId="0" fontId="2" fillId="0" borderId="1" xfId="0" applyFont="1" applyBorder="1"/>
    <xf numFmtId="164" fontId="0" fillId="0" borderId="1" xfId="1" applyNumberFormat="1" applyFont="1" applyBorder="1"/>
    <xf numFmtId="164" fontId="0" fillId="0" borderId="0" xfId="1" applyNumberFormat="1" applyFont="1"/>
    <xf numFmtId="9" fontId="0" fillId="0" borderId="0" xfId="0" applyNumberFormat="1"/>
    <xf numFmtId="164" fontId="0" fillId="0" borderId="0" xfId="0" applyNumberFormat="1"/>
    <xf numFmtId="0" fontId="2" fillId="2" borderId="1" xfId="0" applyFont="1" applyFill="1" applyBorder="1"/>
    <xf numFmtId="164" fontId="0" fillId="0" borderId="1" xfId="1" applyNumberFormat="1" applyFont="1" applyBorder="1" applyAlignment="1">
      <alignment horizontal="center" vertical="center"/>
    </xf>
    <xf numFmtId="164" fontId="0" fillId="0" borderId="1" xfId="1" applyNumberFormat="1" applyFont="1" applyFill="1" applyBorder="1"/>
    <xf numFmtId="165" fontId="2" fillId="0" borderId="0" xfId="0" applyNumberFormat="1" applyFont="1"/>
    <xf numFmtId="0" fontId="4" fillId="3" borderId="0" xfId="0" applyFont="1" applyFill="1"/>
    <xf numFmtId="164" fontId="0" fillId="2" borderId="1" xfId="1" applyNumberFormat="1" applyFont="1" applyFill="1" applyBorder="1"/>
    <xf numFmtId="43" fontId="0" fillId="0" borderId="0" xfId="0" applyNumberFormat="1"/>
    <xf numFmtId="43" fontId="4" fillId="3" borderId="0" xfId="1" applyFont="1" applyFill="1"/>
    <xf numFmtId="0" fontId="0" fillId="2" borderId="1" xfId="0" applyFill="1" applyBorder="1"/>
    <xf numFmtId="0" fontId="0" fillId="0" borderId="0" xfId="0" applyAlignment="1">
      <alignment wrapText="1"/>
    </xf>
    <xf numFmtId="0" fontId="6" fillId="0" borderId="1" xfId="0" applyFont="1" applyBorder="1"/>
    <xf numFmtId="164" fontId="2" fillId="0" borderId="1" xfId="1" applyNumberFormat="1" applyFont="1" applyFill="1" applyBorder="1"/>
    <xf numFmtId="164" fontId="2" fillId="0" borderId="1" xfId="1" applyNumberFormat="1" applyFont="1" applyBorder="1" applyAlignment="1">
      <alignment vertical="center"/>
    </xf>
    <xf numFmtId="164" fontId="2" fillId="0" borderId="1" xfId="1" applyNumberFormat="1" applyFont="1" applyBorder="1"/>
    <xf numFmtId="164" fontId="2" fillId="0" borderId="0" xfId="1" applyNumberFormat="1" applyFont="1"/>
    <xf numFmtId="164" fontId="2" fillId="2" borderId="1" xfId="1" applyNumberFormat="1" applyFont="1" applyFill="1" applyBorder="1"/>
    <xf numFmtId="164" fontId="2" fillId="0" borderId="1" xfId="1" applyNumberFormat="1" applyFont="1" applyBorder="1" applyAlignment="1">
      <alignment horizontal="center" vertical="center"/>
    </xf>
    <xf numFmtId="0" fontId="0" fillId="2" borderId="0" xfId="0" applyFill="1"/>
    <xf numFmtId="0" fontId="7" fillId="0" borderId="1" xfId="0" applyFont="1" applyBorder="1"/>
    <xf numFmtId="164" fontId="7" fillId="0" borderId="1" xfId="1" applyNumberFormat="1" applyFont="1" applyFill="1" applyBorder="1"/>
    <xf numFmtId="164" fontId="7" fillId="0" borderId="1" xfId="1" applyNumberFormat="1" applyFont="1" applyBorder="1"/>
    <xf numFmtId="43" fontId="2" fillId="0" borderId="0" xfId="0" applyNumberFormat="1" applyFont="1"/>
    <xf numFmtId="0" fontId="2" fillId="4" borderId="1" xfId="0" applyFont="1" applyFill="1" applyBorder="1"/>
    <xf numFmtId="43" fontId="0" fillId="0" borderId="0" xfId="1" applyFont="1"/>
    <xf numFmtId="43" fontId="8" fillId="0" borderId="0" xfId="1" applyFont="1"/>
    <xf numFmtId="0" fontId="2" fillId="5" borderId="1" xfId="0" applyFont="1" applyFill="1" applyBorder="1"/>
    <xf numFmtId="0" fontId="3" fillId="0" borderId="0" xfId="0" applyFont="1" applyAlignment="1">
      <alignment wrapText="1"/>
    </xf>
    <xf numFmtId="0" fontId="7" fillId="0" borderId="1" xfId="0" applyFont="1" applyBorder="1" applyAlignment="1">
      <alignment horizontal="right" wrapText="1" readingOrder="2"/>
    </xf>
    <xf numFmtId="0" fontId="7" fillId="0" borderId="1" xfId="0" applyFont="1" applyBorder="1" applyAlignment="1">
      <alignment horizontal="right" wrapText="1"/>
    </xf>
    <xf numFmtId="1" fontId="0" fillId="0" borderId="0" xfId="0" applyNumberFormat="1"/>
    <xf numFmtId="164" fontId="8" fillId="0" borderId="1" xfId="1" applyNumberFormat="1" applyFont="1" applyBorder="1"/>
    <xf numFmtId="164" fontId="9" fillId="0" borderId="1" xfId="1" applyNumberFormat="1" applyFont="1" applyBorder="1"/>
    <xf numFmtId="44" fontId="0" fillId="0" borderId="0" xfId="2" applyFont="1"/>
    <xf numFmtId="166" fontId="4" fillId="3" borderId="0" xfId="2" applyNumberFormat="1" applyFont="1" applyFill="1"/>
    <xf numFmtId="20" fontId="0" fillId="0" borderId="0" xfId="0" applyNumberFormat="1"/>
    <xf numFmtId="166" fontId="0" fillId="0" borderId="0" xfId="2" applyNumberFormat="1" applyFont="1" applyBorder="1"/>
    <xf numFmtId="0" fontId="2" fillId="7" borderId="1" xfId="0" applyFont="1" applyFill="1" applyBorder="1" applyAlignment="1">
      <alignment horizontal="center"/>
    </xf>
    <xf numFmtId="0" fontId="8" fillId="7" borderId="1" xfId="0" applyFont="1" applyFill="1" applyBorder="1"/>
    <xf numFmtId="0" fontId="2" fillId="7" borderId="1" xfId="0" applyFont="1" applyFill="1" applyBorder="1"/>
    <xf numFmtId="0" fontId="7" fillId="7" borderId="1" xfId="0" applyFont="1" applyFill="1" applyBorder="1" applyAlignment="1">
      <alignment horizontal="center"/>
    </xf>
    <xf numFmtId="0" fontId="7" fillId="7" borderId="1" xfId="0" applyFont="1" applyFill="1" applyBorder="1" applyAlignment="1">
      <alignment horizontal="right" wrapText="1" readingOrder="2"/>
    </xf>
    <xf numFmtId="0" fontId="7" fillId="7" borderId="1" xfId="0" applyFont="1" applyFill="1" applyBorder="1" applyAlignment="1">
      <alignment horizontal="right" wrapText="1"/>
    </xf>
    <xf numFmtId="166" fontId="8" fillId="0" borderId="1" xfId="2" applyNumberFormat="1" applyFont="1" applyFill="1" applyBorder="1"/>
    <xf numFmtId="166" fontId="8" fillId="0" borderId="1" xfId="2" applyNumberFormat="1" applyFont="1" applyFill="1" applyBorder="1" applyAlignment="1">
      <alignment vertical="center"/>
    </xf>
    <xf numFmtId="166" fontId="8" fillId="0" borderId="0" xfId="2" applyNumberFormat="1" applyFont="1" applyFill="1"/>
    <xf numFmtId="166" fontId="8" fillId="0" borderId="1" xfId="2" applyNumberFormat="1" applyFont="1" applyFill="1" applyBorder="1" applyAlignment="1">
      <alignment horizontal="center" vertical="center"/>
    </xf>
    <xf numFmtId="0" fontId="10" fillId="0" borderId="1" xfId="0" applyFont="1" applyBorder="1"/>
    <xf numFmtId="166" fontId="9" fillId="0" borderId="1" xfId="2" applyNumberFormat="1" applyFont="1" applyFill="1" applyBorder="1"/>
    <xf numFmtId="0" fontId="8" fillId="0" borderId="1" xfId="0" applyFont="1" applyBorder="1"/>
    <xf numFmtId="166" fontId="2" fillId="0" borderId="0" xfId="2" applyNumberFormat="1" applyFont="1" applyBorder="1"/>
    <xf numFmtId="0" fontId="14" fillId="0" borderId="0" xfId="3" applyFont="1"/>
    <xf numFmtId="0" fontId="15" fillId="0" borderId="0" xfId="3" applyFont="1" applyAlignment="1">
      <alignment horizontal="center"/>
    </xf>
    <xf numFmtId="167" fontId="15" fillId="0" borderId="0" xfId="3" applyNumberFormat="1" applyFont="1" applyAlignment="1">
      <alignment horizontal="center"/>
    </xf>
    <xf numFmtId="167" fontId="15" fillId="0" borderId="0" xfId="3" applyNumberFormat="1" applyFont="1"/>
    <xf numFmtId="14" fontId="15" fillId="0" borderId="0" xfId="3" applyNumberFormat="1" applyFont="1" applyAlignment="1">
      <alignment horizontal="right" wrapText="1" readingOrder="1"/>
    </xf>
    <xf numFmtId="0" fontId="15" fillId="0" borderId="0" xfId="3" applyFont="1" applyAlignment="1">
      <alignment horizontal="right" vertical="center" readingOrder="1"/>
    </xf>
    <xf numFmtId="167" fontId="15" fillId="0" borderId="0" xfId="3" applyNumberFormat="1" applyFont="1" applyAlignment="1">
      <alignment horizontal="right" vertical="center" readingOrder="1"/>
    </xf>
    <xf numFmtId="0" fontId="15" fillId="0" borderId="0" xfId="3" applyFont="1" applyAlignment="1">
      <alignment horizontal="right" vertical="center"/>
    </xf>
    <xf numFmtId="167" fontId="15" fillId="0" borderId="0" xfId="3" applyNumberFormat="1" applyFont="1" applyAlignment="1">
      <alignment horizontal="center" wrapText="1"/>
    </xf>
    <xf numFmtId="14" fontId="14" fillId="0" borderId="0" xfId="3" applyNumberFormat="1" applyFont="1" applyAlignment="1">
      <alignment horizontal="right" wrapText="1"/>
    </xf>
    <xf numFmtId="0" fontId="16" fillId="0" borderId="0" xfId="3" applyFont="1" applyAlignment="1">
      <alignment horizontal="right"/>
    </xf>
    <xf numFmtId="0" fontId="15" fillId="0" borderId="0" xfId="3" applyFont="1" applyAlignment="1">
      <alignment wrapText="1"/>
    </xf>
    <xf numFmtId="0" fontId="15" fillId="0" borderId="0" xfId="3" applyFont="1" applyAlignment="1">
      <alignment vertical="center"/>
    </xf>
    <xf numFmtId="0" fontId="16" fillId="0" borderId="0" xfId="3" applyFont="1"/>
    <xf numFmtId="0" fontId="17" fillId="8" borderId="2" xfId="3" applyFont="1" applyFill="1" applyBorder="1"/>
    <xf numFmtId="0" fontId="17" fillId="8" borderId="3" xfId="3" applyFont="1" applyFill="1" applyBorder="1"/>
    <xf numFmtId="0" fontId="17" fillId="8" borderId="3" xfId="3" applyFont="1" applyFill="1" applyBorder="1" applyAlignment="1">
      <alignment horizontal="center"/>
    </xf>
    <xf numFmtId="0" fontId="17" fillId="8" borderId="4" xfId="3" applyFont="1" applyFill="1" applyBorder="1"/>
    <xf numFmtId="49" fontId="17" fillId="8" borderId="5" xfId="3" applyNumberFormat="1" applyFont="1" applyFill="1" applyBorder="1" applyAlignment="1">
      <alignment readingOrder="2"/>
    </xf>
    <xf numFmtId="49" fontId="17" fillId="8" borderId="0" xfId="3" applyNumberFormat="1" applyFont="1" applyFill="1" applyAlignment="1">
      <alignment readingOrder="2"/>
    </xf>
    <xf numFmtId="49" fontId="17" fillId="8" borderId="6" xfId="3" applyNumberFormat="1" applyFont="1" applyFill="1" applyBorder="1" applyAlignment="1">
      <alignment readingOrder="2"/>
    </xf>
    <xf numFmtId="0" fontId="20" fillId="9" borderId="7" xfId="3" applyFont="1" applyFill="1" applyBorder="1" applyAlignment="1">
      <alignment horizontal="right" vertical="center" wrapText="1"/>
    </xf>
    <xf numFmtId="167" fontId="20" fillId="9" borderId="8" xfId="3" applyNumberFormat="1" applyFont="1" applyFill="1" applyBorder="1" applyAlignment="1">
      <alignment horizontal="right" vertical="center"/>
    </xf>
    <xf numFmtId="167" fontId="20" fillId="9" borderId="8" xfId="3" applyNumberFormat="1" applyFont="1" applyFill="1" applyBorder="1" applyAlignment="1">
      <alignment horizontal="center" vertical="center"/>
    </xf>
    <xf numFmtId="167" fontId="22" fillId="9" borderId="8" xfId="4" applyNumberFormat="1" applyFont="1" applyFill="1" applyBorder="1" applyAlignment="1">
      <alignment horizontal="right" vertical="center"/>
    </xf>
    <xf numFmtId="0" fontId="20" fillId="9" borderId="9" xfId="3" applyFont="1" applyFill="1" applyBorder="1" applyAlignment="1">
      <alignment horizontal="right" vertical="center" wrapText="1"/>
    </xf>
    <xf numFmtId="0" fontId="23" fillId="11" borderId="10" xfId="3" applyFont="1" applyFill="1" applyBorder="1" applyAlignment="1">
      <alignment vertical="center" wrapText="1"/>
    </xf>
    <xf numFmtId="167" fontId="20" fillId="11" borderId="11" xfId="3" applyNumberFormat="1" applyFont="1" applyFill="1" applyBorder="1" applyAlignment="1">
      <alignment horizontal="center" vertical="center"/>
    </xf>
    <xf numFmtId="167" fontId="24" fillId="11" borderId="11" xfId="4" applyNumberFormat="1" applyFont="1" applyFill="1" applyBorder="1" applyAlignment="1">
      <alignment vertical="center"/>
    </xf>
    <xf numFmtId="0" fontId="14" fillId="11" borderId="12" xfId="3" applyFont="1" applyFill="1" applyBorder="1" applyAlignment="1">
      <alignment horizontal="right" vertical="center" wrapText="1"/>
    </xf>
    <xf numFmtId="0" fontId="23" fillId="12" borderId="13" xfId="3" applyFont="1" applyFill="1" applyBorder="1" applyAlignment="1">
      <alignment vertical="center" wrapText="1"/>
    </xf>
    <xf numFmtId="167" fontId="20" fillId="12" borderId="14" xfId="3" applyNumberFormat="1" applyFont="1" applyFill="1" applyBorder="1" applyAlignment="1">
      <alignment horizontal="center" vertical="center"/>
    </xf>
    <xf numFmtId="167" fontId="24" fillId="12" borderId="14" xfId="4" applyNumberFormat="1" applyFont="1" applyFill="1" applyBorder="1" applyAlignment="1">
      <alignment vertical="center"/>
    </xf>
    <xf numFmtId="0" fontId="14" fillId="12" borderId="15" xfId="3" applyFont="1" applyFill="1" applyBorder="1" applyAlignment="1">
      <alignment horizontal="right" vertical="center" wrapText="1"/>
    </xf>
    <xf numFmtId="0" fontId="23" fillId="8" borderId="16" xfId="3" applyFont="1" applyFill="1" applyBorder="1" applyAlignment="1">
      <alignment vertical="center" wrapText="1"/>
    </xf>
    <xf numFmtId="167" fontId="20" fillId="8" borderId="17" xfId="3" applyNumberFormat="1" applyFont="1" applyFill="1" applyBorder="1" applyAlignment="1">
      <alignment horizontal="center" vertical="center"/>
    </xf>
    <xf numFmtId="167" fontId="24" fillId="8" borderId="17" xfId="4" applyNumberFormat="1" applyFont="1" applyFill="1" applyBorder="1" applyAlignment="1">
      <alignment vertical="center"/>
    </xf>
    <xf numFmtId="0" fontId="14" fillId="8" borderId="15" xfId="3" applyFont="1" applyFill="1" applyBorder="1" applyAlignment="1">
      <alignment horizontal="right" vertical="center" wrapText="1"/>
    </xf>
    <xf numFmtId="0" fontId="15" fillId="2" borderId="16" xfId="3" applyFont="1" applyFill="1" applyBorder="1" applyAlignment="1">
      <alignment horizontal="right" vertical="center" wrapText="1"/>
    </xf>
    <xf numFmtId="3" fontId="15" fillId="2" borderId="17" xfId="3" applyNumberFormat="1" applyFont="1" applyFill="1" applyBorder="1" applyAlignment="1">
      <alignment horizontal="center" readingOrder="2"/>
    </xf>
    <xf numFmtId="167" fontId="15" fillId="2" borderId="17" xfId="3" applyNumberFormat="1" applyFont="1" applyFill="1" applyBorder="1" applyAlignment="1">
      <alignment horizontal="center"/>
    </xf>
    <xf numFmtId="167" fontId="15" fillId="2" borderId="17" xfId="3" applyNumberFormat="1" applyFont="1" applyFill="1" applyBorder="1"/>
    <xf numFmtId="0" fontId="15" fillId="0" borderId="18" xfId="3" applyFont="1" applyBorder="1" applyAlignment="1">
      <alignment horizontal="right" vertical="center" wrapText="1" readingOrder="2"/>
    </xf>
    <xf numFmtId="0" fontId="23" fillId="8" borderId="19" xfId="3" applyFont="1" applyFill="1" applyBorder="1" applyAlignment="1">
      <alignment vertical="center" wrapText="1"/>
    </xf>
    <xf numFmtId="167" fontId="20" fillId="8" borderId="1" xfId="3" applyNumberFormat="1" applyFont="1" applyFill="1" applyBorder="1" applyAlignment="1">
      <alignment horizontal="center" vertical="center"/>
    </xf>
    <xf numFmtId="167" fontId="24" fillId="8" borderId="1" xfId="4" applyNumberFormat="1" applyFont="1" applyFill="1" applyBorder="1" applyAlignment="1">
      <alignment vertical="center"/>
    </xf>
    <xf numFmtId="0" fontId="25" fillId="8" borderId="20" xfId="3" applyFont="1" applyFill="1" applyBorder="1" applyAlignment="1">
      <alignment horizontal="right" vertical="center" wrapText="1"/>
    </xf>
    <xf numFmtId="0" fontId="15" fillId="2" borderId="19" xfId="3" applyFont="1" applyFill="1" applyBorder="1" applyAlignment="1">
      <alignment horizontal="right" vertical="center" wrapText="1"/>
    </xf>
    <xf numFmtId="3" fontId="15" fillId="2" borderId="1" xfId="3" applyNumberFormat="1" applyFont="1" applyFill="1" applyBorder="1" applyAlignment="1">
      <alignment horizontal="center" readingOrder="2"/>
    </xf>
    <xf numFmtId="167" fontId="15" fillId="2" borderId="1" xfId="3" applyNumberFormat="1" applyFont="1" applyFill="1" applyBorder="1" applyAlignment="1">
      <alignment horizontal="center"/>
    </xf>
    <xf numFmtId="167" fontId="15" fillId="2" borderId="1" xfId="3" applyNumberFormat="1" applyFont="1" applyFill="1" applyBorder="1"/>
    <xf numFmtId="0" fontId="15" fillId="0" borderId="20" xfId="3" applyFont="1" applyBorder="1" applyAlignment="1">
      <alignment horizontal="right" vertical="center" wrapText="1" readingOrder="2"/>
    </xf>
    <xf numFmtId="0" fontId="23" fillId="13" borderId="13" xfId="3" applyFont="1" applyFill="1" applyBorder="1" applyAlignment="1">
      <alignment vertical="center" wrapText="1"/>
    </xf>
    <xf numFmtId="0" fontId="23" fillId="13" borderId="14" xfId="3" applyFont="1" applyFill="1" applyBorder="1" applyAlignment="1">
      <alignment vertical="center" wrapText="1"/>
    </xf>
    <xf numFmtId="0" fontId="23" fillId="13" borderId="14" xfId="3" applyFont="1" applyFill="1" applyBorder="1" applyAlignment="1">
      <alignment horizontal="center" vertical="center" wrapText="1"/>
    </xf>
    <xf numFmtId="0" fontId="23" fillId="13" borderId="15" xfId="3" applyFont="1" applyFill="1" applyBorder="1" applyAlignment="1">
      <alignment vertical="center" wrapText="1"/>
    </xf>
    <xf numFmtId="0" fontId="15" fillId="0" borderId="20" xfId="3" applyFont="1" applyBorder="1" applyAlignment="1">
      <alignment horizontal="right" vertical="distributed" wrapText="1" readingOrder="2"/>
    </xf>
    <xf numFmtId="3" fontId="15" fillId="2" borderId="1" xfId="3" applyNumberFormat="1" applyFont="1" applyFill="1" applyBorder="1" applyAlignment="1">
      <alignment horizontal="center"/>
    </xf>
    <xf numFmtId="2" fontId="15" fillId="0" borderId="20" xfId="3" applyNumberFormat="1" applyFont="1" applyBorder="1" applyAlignment="1">
      <alignment horizontal="right" vertical="center" wrapText="1" readingOrder="2"/>
    </xf>
    <xf numFmtId="168" fontId="15" fillId="2" borderId="1" xfId="3" applyNumberFormat="1" applyFont="1" applyFill="1" applyBorder="1" applyAlignment="1">
      <alignment horizontal="center"/>
    </xf>
    <xf numFmtId="0" fontId="15" fillId="0" borderId="19" xfId="3" applyFont="1" applyBorder="1" applyAlignment="1">
      <alignment horizontal="right" vertical="center" wrapText="1"/>
    </xf>
    <xf numFmtId="3" fontId="15" fillId="0" borderId="1" xfId="3" applyNumberFormat="1" applyFont="1" applyBorder="1" applyAlignment="1">
      <alignment horizontal="center" wrapText="1" readingOrder="2"/>
    </xf>
    <xf numFmtId="167" fontId="15" fillId="0" borderId="1" xfId="3" applyNumberFormat="1" applyFont="1" applyBorder="1" applyAlignment="1">
      <alignment horizontal="center"/>
    </xf>
    <xf numFmtId="167" fontId="15" fillId="0" borderId="1" xfId="3" applyNumberFormat="1" applyFont="1" applyBorder="1"/>
    <xf numFmtId="167" fontId="15" fillId="0" borderId="20" xfId="3" applyNumberFormat="1" applyFont="1" applyBorder="1" applyAlignment="1">
      <alignment horizontal="right" vertical="center" wrapText="1" readingOrder="2"/>
    </xf>
    <xf numFmtId="3" fontId="15" fillId="2" borderId="1" xfId="3" applyNumberFormat="1" applyFont="1" applyFill="1" applyBorder="1" applyAlignment="1">
      <alignment horizontal="center" wrapText="1" readingOrder="2"/>
    </xf>
    <xf numFmtId="0" fontId="15" fillId="2" borderId="1" xfId="3" applyFont="1" applyFill="1" applyBorder="1" applyAlignment="1">
      <alignment horizontal="center"/>
    </xf>
    <xf numFmtId="0" fontId="15" fillId="0" borderId="20" xfId="3" applyFont="1" applyBorder="1" applyAlignment="1">
      <alignment horizontal="right" vertical="distributed" wrapText="1"/>
    </xf>
    <xf numFmtId="0" fontId="23" fillId="12" borderId="13" xfId="3" applyFont="1" applyFill="1" applyBorder="1" applyAlignment="1">
      <alignment vertical="center"/>
    </xf>
    <xf numFmtId="0" fontId="14" fillId="12" borderId="15" xfId="3" applyFont="1" applyFill="1" applyBorder="1" applyAlignment="1">
      <alignment horizontal="right" vertical="center"/>
    </xf>
    <xf numFmtId="0" fontId="15" fillId="2" borderId="1" xfId="3" applyFont="1" applyFill="1" applyBorder="1" applyAlignment="1">
      <alignment horizontal="center" vertical="center" wrapText="1" readingOrder="2"/>
    </xf>
    <xf numFmtId="167" fontId="15" fillId="2" borderId="1" xfId="3" applyNumberFormat="1" applyFont="1" applyFill="1" applyBorder="1" applyAlignment="1">
      <alignment horizontal="center" vertical="center" wrapText="1" readingOrder="1"/>
    </xf>
    <xf numFmtId="167" fontId="15" fillId="2" borderId="1" xfId="3" applyNumberFormat="1" applyFont="1" applyFill="1" applyBorder="1" applyAlignment="1">
      <alignment horizontal="center" vertical="center" wrapText="1"/>
    </xf>
    <xf numFmtId="167" fontId="15" fillId="0" borderId="20" xfId="3" applyNumberFormat="1" applyFont="1" applyBorder="1" applyAlignment="1">
      <alignment horizontal="right" vertical="center" wrapText="1"/>
    </xf>
    <xf numFmtId="0" fontId="15" fillId="0" borderId="1" xfId="3" applyFont="1" applyBorder="1" applyAlignment="1">
      <alignment horizontal="center" vertical="center" wrapText="1" readingOrder="2"/>
    </xf>
    <xf numFmtId="167" fontId="15" fillId="0" borderId="1" xfId="3" applyNumberFormat="1" applyFont="1" applyBorder="1" applyAlignment="1">
      <alignment horizontal="center" vertical="center" wrapText="1" readingOrder="1"/>
    </xf>
    <xf numFmtId="167" fontId="15" fillId="0" borderId="1" xfId="3" applyNumberFormat="1" applyFont="1" applyBorder="1" applyAlignment="1">
      <alignment horizontal="center" vertical="center" wrapText="1"/>
    </xf>
    <xf numFmtId="0" fontId="14" fillId="0" borderId="19" xfId="3" applyFont="1" applyBorder="1" applyAlignment="1">
      <alignment horizontal="right" vertical="center" wrapText="1"/>
    </xf>
    <xf numFmtId="167" fontId="14" fillId="0" borderId="20" xfId="3" applyNumberFormat="1" applyFont="1" applyBorder="1" applyAlignment="1">
      <alignment horizontal="right" vertical="center" wrapText="1"/>
    </xf>
    <xf numFmtId="0" fontId="23" fillId="8" borderId="13" xfId="3" applyFont="1" applyFill="1" applyBorder="1" applyAlignment="1">
      <alignment vertical="center" wrapText="1"/>
    </xf>
    <xf numFmtId="167" fontId="20" fillId="8" borderId="14" xfId="3" applyNumberFormat="1" applyFont="1" applyFill="1" applyBorder="1" applyAlignment="1">
      <alignment horizontal="center" vertical="center"/>
    </xf>
    <xf numFmtId="167" fontId="24" fillId="8" borderId="14" xfId="4" applyNumberFormat="1" applyFont="1" applyFill="1" applyBorder="1" applyAlignment="1">
      <alignment vertical="center"/>
    </xf>
    <xf numFmtId="0" fontId="15" fillId="8" borderId="0" xfId="3" applyFont="1" applyFill="1" applyAlignment="1">
      <alignment vertical="center"/>
    </xf>
    <xf numFmtId="3" fontId="15" fillId="0" borderId="1" xfId="3" applyNumberFormat="1" applyFont="1" applyBorder="1" applyAlignment="1">
      <alignment horizontal="center"/>
    </xf>
    <xf numFmtId="167" fontId="20" fillId="12" borderId="14" xfId="3" applyNumberFormat="1" applyFont="1" applyFill="1" applyBorder="1" applyAlignment="1">
      <alignment vertical="center"/>
    </xf>
    <xf numFmtId="3" fontId="15" fillId="0" borderId="1" xfId="3" applyNumberFormat="1" applyFont="1" applyBorder="1" applyAlignment="1">
      <alignment horizontal="center" wrapText="1"/>
    </xf>
    <xf numFmtId="3" fontId="15" fillId="0" borderId="20" xfId="3" applyNumberFormat="1" applyFont="1" applyBorder="1" applyAlignment="1">
      <alignment horizontal="right" vertical="center" wrapText="1"/>
    </xf>
    <xf numFmtId="2" fontId="14" fillId="0" borderId="20" xfId="3" applyNumberFormat="1" applyFont="1" applyBorder="1" applyAlignment="1">
      <alignment horizontal="right" vertical="center" wrapText="1" readingOrder="2"/>
    </xf>
    <xf numFmtId="0" fontId="23" fillId="11" borderId="13" xfId="3" applyFont="1" applyFill="1" applyBorder="1" applyAlignment="1">
      <alignment vertical="center" wrapText="1"/>
    </xf>
    <xf numFmtId="0" fontId="23" fillId="11" borderId="14" xfId="3" applyFont="1" applyFill="1" applyBorder="1" applyAlignment="1">
      <alignment vertical="center" wrapText="1"/>
    </xf>
    <xf numFmtId="0" fontId="23" fillId="11" borderId="14" xfId="3" applyFont="1" applyFill="1" applyBorder="1" applyAlignment="1">
      <alignment horizontal="center" vertical="center" wrapText="1"/>
    </xf>
    <xf numFmtId="0" fontId="23" fillId="11" borderId="15" xfId="3" applyFont="1" applyFill="1" applyBorder="1" applyAlignment="1">
      <alignment vertical="center" wrapText="1"/>
    </xf>
    <xf numFmtId="3" fontId="15" fillId="2" borderId="1" xfId="3" applyNumberFormat="1" applyFont="1" applyFill="1" applyBorder="1" applyAlignment="1">
      <alignment horizontal="center" wrapText="1"/>
    </xf>
    <xf numFmtId="0" fontId="15" fillId="8" borderId="19" xfId="3" applyFont="1" applyFill="1" applyBorder="1" applyAlignment="1">
      <alignment vertical="center" wrapText="1" readingOrder="2"/>
    </xf>
    <xf numFmtId="0" fontId="13" fillId="0" borderId="0" xfId="3" applyAlignment="1">
      <alignment vertical="center"/>
    </xf>
    <xf numFmtId="0" fontId="15" fillId="0" borderId="20" xfId="3" applyFont="1" applyBorder="1" applyAlignment="1">
      <alignment vertical="top" wrapText="1" readingOrder="2"/>
    </xf>
    <xf numFmtId="0" fontId="15" fillId="2" borderId="20" xfId="3" applyFont="1" applyFill="1" applyBorder="1" applyAlignment="1">
      <alignment vertical="top" wrapText="1" readingOrder="2"/>
    </xf>
    <xf numFmtId="3" fontId="15" fillId="0" borderId="20" xfId="3" applyNumberFormat="1" applyFont="1" applyBorder="1" applyAlignment="1">
      <alignment horizontal="right" vertical="center" wrapText="1" readingOrder="2"/>
    </xf>
    <xf numFmtId="0" fontId="23" fillId="0" borderId="16" xfId="3" applyFont="1" applyBorder="1" applyAlignment="1">
      <alignment vertical="center" wrapText="1"/>
    </xf>
    <xf numFmtId="167" fontId="20" fillId="0" borderId="17" xfId="3" applyNumberFormat="1" applyFont="1" applyBorder="1" applyAlignment="1">
      <alignment horizontal="center" vertical="center"/>
    </xf>
    <xf numFmtId="167" fontId="20" fillId="0" borderId="17" xfId="3" applyNumberFormat="1" applyFont="1" applyBorder="1" applyAlignment="1">
      <alignment vertical="center"/>
    </xf>
    <xf numFmtId="0" fontId="25" fillId="0" borderId="18" xfId="3" applyFont="1" applyBorder="1" applyAlignment="1">
      <alignment horizontal="right" vertical="center" wrapText="1"/>
    </xf>
    <xf numFmtId="0" fontId="20" fillId="9" borderId="19" xfId="3" applyFont="1" applyFill="1" applyBorder="1" applyAlignment="1">
      <alignment wrapText="1"/>
    </xf>
    <xf numFmtId="0" fontId="26" fillId="9" borderId="1" xfId="3" applyFont="1" applyFill="1" applyBorder="1" applyAlignment="1">
      <alignment horizontal="center"/>
    </xf>
    <xf numFmtId="167" fontId="26" fillId="9" borderId="1" xfId="3" applyNumberFormat="1" applyFont="1" applyFill="1" applyBorder="1" applyAlignment="1">
      <alignment horizontal="center"/>
    </xf>
    <xf numFmtId="0" fontId="26" fillId="9" borderId="20" xfId="3" applyFont="1" applyFill="1" applyBorder="1" applyAlignment="1">
      <alignment horizontal="right"/>
    </xf>
    <xf numFmtId="0" fontId="15" fillId="0" borderId="5" xfId="3" applyFont="1" applyBorder="1" applyAlignment="1">
      <alignment horizontal="right" vertical="center"/>
    </xf>
    <xf numFmtId="3" fontId="15" fillId="0" borderId="0" xfId="3" applyNumberFormat="1" applyFont="1" applyAlignment="1">
      <alignment horizontal="center" readingOrder="1"/>
    </xf>
    <xf numFmtId="167" fontId="15" fillId="0" borderId="0" xfId="3" applyNumberFormat="1" applyFont="1" applyAlignment="1">
      <alignment horizontal="center" vertical="center" readingOrder="1"/>
    </xf>
    <xf numFmtId="167" fontId="15" fillId="0" borderId="0" xfId="3" applyNumberFormat="1" applyFont="1" applyAlignment="1">
      <alignment vertical="center" readingOrder="1"/>
    </xf>
    <xf numFmtId="167" fontId="15" fillId="0" borderId="6" xfId="3" applyNumberFormat="1" applyFont="1" applyBorder="1" applyAlignment="1">
      <alignment horizontal="right" vertical="center" wrapText="1" readingOrder="2"/>
    </xf>
    <xf numFmtId="0" fontId="14" fillId="8" borderId="21" xfId="3" applyFont="1" applyFill="1" applyBorder="1" applyAlignment="1">
      <alignment horizontal="center" wrapText="1"/>
    </xf>
    <xf numFmtId="0" fontId="14" fillId="0" borderId="0" xfId="3" applyFont="1" applyAlignment="1">
      <alignment horizontal="right" vertical="center"/>
    </xf>
    <xf numFmtId="0" fontId="15" fillId="0" borderId="21" xfId="3" applyFont="1" applyBorder="1" applyAlignment="1">
      <alignment vertical="center"/>
    </xf>
    <xf numFmtId="0" fontId="27" fillId="0" borderId="0" xfId="3" applyFont="1"/>
    <xf numFmtId="0" fontId="15" fillId="8" borderId="21" xfId="3" applyFont="1" applyFill="1" applyBorder="1" applyAlignment="1">
      <alignment wrapText="1"/>
    </xf>
    <xf numFmtId="0" fontId="15" fillId="8" borderId="22" xfId="3" applyFont="1" applyFill="1" applyBorder="1" applyAlignment="1">
      <alignment wrapText="1"/>
    </xf>
    <xf numFmtId="167" fontId="15" fillId="0" borderId="0" xfId="3" applyNumberFormat="1" applyFont="1" applyAlignment="1">
      <alignment horizontal="right" vertical="center" wrapText="1" readingOrder="2"/>
    </xf>
    <xf numFmtId="43" fontId="14" fillId="0" borderId="0" xfId="5" applyFont="1" applyFill="1" applyBorder="1" applyAlignment="1">
      <alignment vertical="center"/>
    </xf>
    <xf numFmtId="43" fontId="14" fillId="0" borderId="0" xfId="5" applyFont="1" applyFill="1" applyAlignment="1">
      <alignment vertical="center"/>
    </xf>
    <xf numFmtId="169" fontId="14" fillId="0" borderId="0" xfId="6" applyNumberFormat="1" applyFont="1" applyFill="1" applyBorder="1" applyAlignment="1">
      <alignment vertical="center"/>
    </xf>
    <xf numFmtId="164" fontId="14" fillId="0" borderId="0" xfId="5" applyNumberFormat="1" applyFont="1" applyFill="1" applyBorder="1" applyAlignment="1">
      <alignment horizontal="right" vertical="center" wrapText="1"/>
    </xf>
    <xf numFmtId="3" fontId="15" fillId="0" borderId="0" xfId="3" applyNumberFormat="1" applyFont="1" applyAlignment="1">
      <alignment horizontal="center"/>
    </xf>
    <xf numFmtId="0" fontId="15" fillId="0" borderId="0" xfId="3" applyFont="1" applyAlignment="1">
      <alignment horizontal="center" vertical="center"/>
    </xf>
    <xf numFmtId="0" fontId="15" fillId="0" borderId="0" xfId="3" applyFont="1" applyAlignment="1">
      <alignment horizontal="right" vertical="center" wrapText="1" readingOrder="2"/>
    </xf>
    <xf numFmtId="3" fontId="30" fillId="15" borderId="1" xfId="7" applyNumberFormat="1" applyFont="1" applyFill="1" applyBorder="1" applyAlignment="1">
      <alignment horizontal="center" vertical="center"/>
    </xf>
    <xf numFmtId="0" fontId="32" fillId="14" borderId="25" xfId="8" applyFont="1" applyFill="1" applyBorder="1" applyAlignment="1">
      <alignment horizontal="center" vertical="center" readingOrder="2"/>
    </xf>
    <xf numFmtId="0" fontId="32" fillId="14" borderId="25" xfId="8" applyFont="1" applyFill="1" applyBorder="1" applyAlignment="1">
      <alignment vertical="center" readingOrder="2"/>
    </xf>
    <xf numFmtId="0" fontId="32" fillId="14" borderId="26" xfId="8" applyFont="1" applyFill="1" applyBorder="1" applyAlignment="1">
      <alignment vertical="center" readingOrder="2"/>
    </xf>
    <xf numFmtId="0" fontId="32" fillId="14" borderId="27" xfId="8" applyFont="1" applyFill="1" applyBorder="1" applyAlignment="1">
      <alignment vertical="center" readingOrder="2"/>
    </xf>
    <xf numFmtId="0" fontId="32" fillId="14" borderId="28" xfId="8" applyFont="1" applyFill="1" applyBorder="1" applyAlignment="1">
      <alignment vertical="center" readingOrder="2"/>
    </xf>
    <xf numFmtId="0" fontId="33" fillId="0" borderId="21" xfId="8" applyFont="1" applyBorder="1" applyAlignment="1">
      <alignment horizontal="right" vertical="center" readingOrder="2"/>
    </xf>
    <xf numFmtId="0" fontId="12" fillId="0" borderId="29" xfId="8" applyFont="1" applyBorder="1" applyAlignment="1">
      <alignment horizontal="right" vertical="center" readingOrder="2"/>
    </xf>
    <xf numFmtId="3" fontId="33" fillId="0" borderId="30" xfId="7" applyNumberFormat="1" applyFont="1" applyBorder="1" applyAlignment="1">
      <alignment horizontal="center" vertical="center"/>
    </xf>
    <xf numFmtId="167" fontId="33" fillId="0" borderId="29" xfId="8" applyNumberFormat="1" applyFont="1" applyBorder="1" applyAlignment="1">
      <alignment horizontal="center" vertical="center"/>
    </xf>
    <xf numFmtId="167" fontId="33" fillId="0" borderId="30" xfId="7" applyNumberFormat="1" applyFont="1" applyBorder="1" applyAlignment="1">
      <alignment horizontal="center" vertical="center"/>
    </xf>
    <xf numFmtId="0" fontId="32" fillId="0" borderId="21" xfId="8" applyFont="1" applyBorder="1" applyAlignment="1">
      <alignment horizontal="center" vertical="center" readingOrder="2"/>
    </xf>
    <xf numFmtId="0" fontId="12" fillId="17" borderId="14" xfId="8" applyFont="1" applyFill="1" applyBorder="1" applyAlignment="1">
      <alignment horizontal="right" vertical="center" readingOrder="2"/>
    </xf>
    <xf numFmtId="3" fontId="33" fillId="17" borderId="31" xfId="7" applyNumberFormat="1" applyFont="1" applyFill="1" applyBorder="1" applyAlignment="1">
      <alignment horizontal="center" vertical="center"/>
    </xf>
    <xf numFmtId="167" fontId="33" fillId="17" borderId="14" xfId="8" applyNumberFormat="1" applyFont="1" applyFill="1" applyBorder="1" applyAlignment="1">
      <alignment horizontal="center" vertical="center"/>
    </xf>
    <xf numFmtId="167" fontId="33" fillId="17" borderId="31" xfId="7" applyNumberFormat="1" applyFont="1" applyFill="1" applyBorder="1" applyAlignment="1">
      <alignment horizontal="center" vertical="center"/>
    </xf>
    <xf numFmtId="167" fontId="33" fillId="0" borderId="31" xfId="7" applyNumberFormat="1" applyFont="1" applyBorder="1" applyAlignment="1">
      <alignment horizontal="center" vertical="center"/>
    </xf>
    <xf numFmtId="0" fontId="33" fillId="0" borderId="22" xfId="8" applyFont="1" applyBorder="1" applyAlignment="1">
      <alignment horizontal="right" vertical="center" readingOrder="2"/>
    </xf>
    <xf numFmtId="0" fontId="12" fillId="0" borderId="32" xfId="8" applyFont="1" applyBorder="1" applyAlignment="1">
      <alignment horizontal="right" vertical="center" readingOrder="2"/>
    </xf>
    <xf numFmtId="3" fontId="33" fillId="0" borderId="33" xfId="7" applyNumberFormat="1" applyFont="1" applyBorder="1" applyAlignment="1">
      <alignment horizontal="center" vertical="center"/>
    </xf>
    <xf numFmtId="167" fontId="33" fillId="0" borderId="32" xfId="8" applyNumberFormat="1" applyFont="1" applyBorder="1" applyAlignment="1">
      <alignment horizontal="center" vertical="center"/>
    </xf>
    <xf numFmtId="167" fontId="33" fillId="0" borderId="33" xfId="7" applyNumberFormat="1" applyFont="1" applyBorder="1" applyAlignment="1">
      <alignment horizontal="center" vertical="center"/>
    </xf>
    <xf numFmtId="167" fontId="0" fillId="0" borderId="0" xfId="0" applyNumberFormat="1"/>
    <xf numFmtId="0" fontId="12" fillId="17" borderId="34" xfId="8" applyFont="1" applyFill="1" applyBorder="1" applyAlignment="1">
      <alignment horizontal="right" vertical="center" readingOrder="2"/>
    </xf>
    <xf numFmtId="3" fontId="33" fillId="17" borderId="30" xfId="7" applyNumberFormat="1" applyFont="1" applyFill="1" applyBorder="1" applyAlignment="1">
      <alignment horizontal="center" vertical="center"/>
    </xf>
    <xf numFmtId="167" fontId="33" fillId="17" borderId="29" xfId="8" applyNumberFormat="1" applyFont="1" applyFill="1" applyBorder="1" applyAlignment="1">
      <alignment horizontal="center" vertical="center"/>
    </xf>
    <xf numFmtId="167" fontId="33" fillId="17" borderId="30" xfId="7" applyNumberFormat="1" applyFont="1" applyFill="1" applyBorder="1" applyAlignment="1">
      <alignment horizontal="center" vertical="center"/>
    </xf>
    <xf numFmtId="0" fontId="32" fillId="14" borderId="2" xfId="8" applyFont="1" applyFill="1" applyBorder="1" applyAlignment="1">
      <alignment vertical="center" readingOrder="2"/>
    </xf>
    <xf numFmtId="0" fontId="32" fillId="14" borderId="3" xfId="8" applyFont="1" applyFill="1" applyBorder="1" applyAlignment="1">
      <alignment vertical="center" readingOrder="2"/>
    </xf>
    <xf numFmtId="0" fontId="32" fillId="14" borderId="35" xfId="8" applyFont="1" applyFill="1" applyBorder="1" applyAlignment="1">
      <alignment vertical="center" readingOrder="2"/>
    </xf>
    <xf numFmtId="0" fontId="32" fillId="14" borderId="4" xfId="8" applyFont="1" applyFill="1" applyBorder="1" applyAlignment="1">
      <alignment vertical="center" readingOrder="2"/>
    </xf>
    <xf numFmtId="0" fontId="32" fillId="18" borderId="5" xfId="8" applyFont="1" applyFill="1" applyBorder="1" applyAlignment="1">
      <alignment vertical="center" readingOrder="2"/>
    </xf>
    <xf numFmtId="0" fontId="32" fillId="18" borderId="24" xfId="8" applyFont="1" applyFill="1" applyBorder="1" applyAlignment="1">
      <alignment vertical="center" readingOrder="2"/>
    </xf>
    <xf numFmtId="0" fontId="32" fillId="18" borderId="22" xfId="8" applyFont="1" applyFill="1" applyBorder="1" applyAlignment="1">
      <alignment vertical="center" readingOrder="2"/>
    </xf>
    <xf numFmtId="0" fontId="32" fillId="18" borderId="36" xfId="8" applyFont="1" applyFill="1" applyBorder="1" applyAlignment="1">
      <alignment vertical="center" readingOrder="2"/>
    </xf>
    <xf numFmtId="0" fontId="33" fillId="0" borderId="35" xfId="8" applyFont="1" applyBorder="1" applyAlignment="1">
      <alignment horizontal="right" vertical="center" readingOrder="2"/>
    </xf>
    <xf numFmtId="0" fontId="12" fillId="17" borderId="29" xfId="8" applyFont="1" applyFill="1" applyBorder="1" applyAlignment="1">
      <alignment horizontal="right" vertical="center" readingOrder="2"/>
    </xf>
    <xf numFmtId="3" fontId="33" fillId="0" borderId="31" xfId="7" applyNumberFormat="1" applyFont="1" applyBorder="1" applyAlignment="1">
      <alignment horizontal="center" vertical="center"/>
    </xf>
    <xf numFmtId="167" fontId="33" fillId="0" borderId="14" xfId="8" applyNumberFormat="1" applyFont="1" applyBorder="1" applyAlignment="1">
      <alignment horizontal="center" vertical="center"/>
    </xf>
    <xf numFmtId="0" fontId="11" fillId="0" borderId="21" xfId="8" applyFont="1" applyBorder="1" applyAlignment="1">
      <alignment horizontal="center" vertical="center" readingOrder="2"/>
    </xf>
    <xf numFmtId="0" fontId="33" fillId="0" borderId="14" xfId="8" applyFont="1" applyBorder="1" applyAlignment="1">
      <alignment horizontal="right" vertical="center" readingOrder="2"/>
    </xf>
    <xf numFmtId="0" fontId="33" fillId="0" borderId="29" xfId="8" applyFont="1" applyBorder="1" applyAlignment="1">
      <alignment horizontal="right" vertical="center" readingOrder="2"/>
    </xf>
    <xf numFmtId="0" fontId="32" fillId="18" borderId="25" xfId="8" applyFont="1" applyFill="1" applyBorder="1" applyAlignment="1">
      <alignment vertical="center" readingOrder="2"/>
    </xf>
    <xf numFmtId="0" fontId="32" fillId="18" borderId="27" xfId="8" applyFont="1" applyFill="1" applyBorder="1" applyAlignment="1">
      <alignment vertical="center" readingOrder="2"/>
    </xf>
    <xf numFmtId="0" fontId="32" fillId="18" borderId="26" xfId="8" applyFont="1" applyFill="1" applyBorder="1" applyAlignment="1">
      <alignment vertical="center" readingOrder="2"/>
    </xf>
    <xf numFmtId="0" fontId="12" fillId="0" borderId="34" xfId="8" applyFont="1" applyBorder="1" applyAlignment="1">
      <alignment horizontal="right" vertical="center" readingOrder="2"/>
    </xf>
    <xf numFmtId="0" fontId="12" fillId="17" borderId="13" xfId="8" applyFont="1" applyFill="1" applyBorder="1" applyAlignment="1">
      <alignment horizontal="right" vertical="center" wrapText="1" readingOrder="2"/>
    </xf>
    <xf numFmtId="0" fontId="33" fillId="0" borderId="13" xfId="8" applyFont="1" applyBorder="1" applyAlignment="1">
      <alignment horizontal="right" vertical="center" readingOrder="2"/>
    </xf>
    <xf numFmtId="0" fontId="33" fillId="8" borderId="34" xfId="8" applyFont="1" applyFill="1" applyBorder="1" applyAlignment="1">
      <alignment horizontal="right" vertical="center" wrapText="1" readingOrder="2"/>
    </xf>
    <xf numFmtId="0" fontId="33" fillId="0" borderId="10" xfId="8" applyFont="1" applyBorder="1" applyAlignment="1">
      <alignment horizontal="right" vertical="center" wrapText="1" readingOrder="2"/>
    </xf>
    <xf numFmtId="3" fontId="33" fillId="0" borderId="37" xfId="7" applyNumberFormat="1" applyFont="1" applyBorder="1" applyAlignment="1">
      <alignment horizontal="center" vertical="center"/>
    </xf>
    <xf numFmtId="167" fontId="33" fillId="0" borderId="11" xfId="8" applyNumberFormat="1" applyFont="1" applyBorder="1" applyAlignment="1">
      <alignment horizontal="center" vertical="center"/>
    </xf>
    <xf numFmtId="167" fontId="33" fillId="0" borderId="37" xfId="7" applyNumberFormat="1" applyFont="1" applyBorder="1" applyAlignment="1">
      <alignment horizontal="center" vertical="center"/>
    </xf>
    <xf numFmtId="0" fontId="34" fillId="18" borderId="25" xfId="0" applyFont="1" applyFill="1" applyBorder="1" applyAlignment="1">
      <alignment vertical="center"/>
    </xf>
    <xf numFmtId="0" fontId="34" fillId="18" borderId="3" xfId="0" applyFont="1" applyFill="1" applyBorder="1" applyAlignment="1">
      <alignment vertical="center"/>
    </xf>
    <xf numFmtId="0" fontId="34" fillId="18" borderId="35" xfId="0" applyFont="1" applyFill="1" applyBorder="1" applyAlignment="1">
      <alignment vertical="center"/>
    </xf>
    <xf numFmtId="0" fontId="33" fillId="0" borderId="2" xfId="8" applyFont="1" applyBorder="1" applyAlignment="1">
      <alignment horizontal="right" vertical="center" readingOrder="2"/>
    </xf>
    <xf numFmtId="0" fontId="12" fillId="8" borderId="38" xfId="8" applyFont="1" applyFill="1" applyBorder="1" applyAlignment="1">
      <alignment horizontal="right" vertical="center" wrapText="1" readingOrder="2"/>
    </xf>
    <xf numFmtId="3" fontId="33" fillId="0" borderId="39" xfId="7" applyNumberFormat="1" applyFont="1" applyBorder="1" applyAlignment="1">
      <alignment horizontal="center" vertical="center"/>
    </xf>
    <xf numFmtId="167" fontId="33" fillId="0" borderId="40" xfId="8" applyNumberFormat="1" applyFont="1" applyBorder="1" applyAlignment="1">
      <alignment horizontal="center" vertical="center"/>
    </xf>
    <xf numFmtId="167" fontId="33" fillId="0" borderId="39" xfId="7" applyNumberFormat="1" applyFont="1" applyBorder="1" applyAlignment="1">
      <alignment horizontal="center" vertical="center"/>
    </xf>
    <xf numFmtId="0" fontId="33" fillId="0" borderId="5" xfId="8" applyFont="1" applyBorder="1" applyAlignment="1">
      <alignment horizontal="right" vertical="center" readingOrder="2"/>
    </xf>
    <xf numFmtId="0" fontId="11" fillId="0" borderId="5" xfId="8" applyFont="1" applyBorder="1" applyAlignment="1">
      <alignment horizontal="center" vertical="center" readingOrder="2"/>
    </xf>
    <xf numFmtId="0" fontId="33" fillId="8" borderId="13" xfId="8" applyFont="1" applyFill="1" applyBorder="1" applyAlignment="1">
      <alignment horizontal="right" vertical="center" wrapText="1" readingOrder="2"/>
    </xf>
    <xf numFmtId="0" fontId="33" fillId="8" borderId="41" xfId="8" applyFont="1" applyFill="1" applyBorder="1" applyAlignment="1">
      <alignment horizontal="right" vertical="center" wrapText="1" readingOrder="2"/>
    </xf>
    <xf numFmtId="0" fontId="34" fillId="18" borderId="24" xfId="0" applyFont="1" applyFill="1" applyBorder="1" applyAlignment="1">
      <alignment vertical="center"/>
    </xf>
    <xf numFmtId="0" fontId="34" fillId="18" borderId="22" xfId="0" applyFont="1" applyFill="1" applyBorder="1" applyAlignment="1">
      <alignment vertical="center"/>
    </xf>
    <xf numFmtId="0" fontId="12" fillId="0" borderId="39" xfId="8" applyFont="1" applyBorder="1" applyAlignment="1">
      <alignment horizontal="right" vertical="center" readingOrder="2"/>
    </xf>
    <xf numFmtId="0" fontId="12" fillId="0" borderId="42" xfId="8" applyFont="1" applyBorder="1" applyAlignment="1">
      <alignment horizontal="right" vertical="center" readingOrder="2"/>
    </xf>
    <xf numFmtId="0" fontId="12" fillId="0" borderId="31" xfId="8" applyFont="1" applyBorder="1" applyAlignment="1">
      <alignment horizontal="right" vertical="center" readingOrder="2"/>
    </xf>
    <xf numFmtId="0" fontId="12" fillId="17" borderId="43" xfId="8" applyFont="1" applyFill="1" applyBorder="1" applyAlignment="1">
      <alignment horizontal="right" vertical="center" readingOrder="2"/>
    </xf>
    <xf numFmtId="0" fontId="12" fillId="0" borderId="37" xfId="8" applyFont="1" applyBorder="1" applyAlignment="1">
      <alignment horizontal="right" vertical="center" readingOrder="2"/>
    </xf>
    <xf numFmtId="0" fontId="12" fillId="0" borderId="44" xfId="8" applyFont="1" applyBorder="1" applyAlignment="1">
      <alignment horizontal="right" vertical="center" readingOrder="2"/>
    </xf>
    <xf numFmtId="0" fontId="12" fillId="17" borderId="44" xfId="8" applyFont="1" applyFill="1" applyBorder="1" applyAlignment="1">
      <alignment horizontal="right" vertical="center" readingOrder="2"/>
    </xf>
    <xf numFmtId="3" fontId="33" fillId="17" borderId="37" xfId="7" applyNumberFormat="1" applyFont="1" applyFill="1" applyBorder="1" applyAlignment="1">
      <alignment horizontal="center" vertical="center"/>
    </xf>
    <xf numFmtId="167" fontId="33" fillId="17" borderId="11" xfId="8" applyNumberFormat="1" applyFont="1" applyFill="1" applyBorder="1" applyAlignment="1">
      <alignment horizontal="center" vertical="center"/>
    </xf>
    <xf numFmtId="0" fontId="12" fillId="0" borderId="33" xfId="8" applyFont="1" applyBorder="1" applyAlignment="1">
      <alignment horizontal="right" vertical="center" readingOrder="2"/>
    </xf>
    <xf numFmtId="0" fontId="12" fillId="0" borderId="45" xfId="8" applyFont="1" applyBorder="1" applyAlignment="1">
      <alignment horizontal="right" vertical="center" readingOrder="2"/>
    </xf>
    <xf numFmtId="167" fontId="11" fillId="19" borderId="25" xfId="0" applyNumberFormat="1" applyFont="1" applyFill="1" applyBorder="1" applyAlignment="1">
      <alignment horizontal="center" vertical="center" wrapText="1" readingOrder="1"/>
    </xf>
    <xf numFmtId="170" fontId="11" fillId="19" borderId="26" xfId="0" applyNumberFormat="1" applyFont="1" applyFill="1" applyBorder="1" applyAlignment="1">
      <alignment horizontal="center" vertical="center" wrapText="1" readingOrder="1"/>
    </xf>
    <xf numFmtId="0" fontId="11" fillId="19" borderId="26" xfId="0" applyFont="1" applyFill="1" applyBorder="1" applyAlignment="1">
      <alignment horizontal="center" vertical="center" wrapText="1" readingOrder="1"/>
    </xf>
    <xf numFmtId="170" fontId="0" fillId="0" borderId="0" xfId="0" applyNumberFormat="1"/>
    <xf numFmtId="167" fontId="35" fillId="8" borderId="38" xfId="0" applyNumberFormat="1" applyFont="1" applyFill="1" applyBorder="1" applyAlignment="1">
      <alignment horizontal="center" vertical="center" wrapText="1" readingOrder="2"/>
    </xf>
    <xf numFmtId="0" fontId="37" fillId="0" borderId="0" xfId="0" applyFont="1" applyAlignment="1">
      <alignment horizontal="center" vertical="center" wrapText="1" readingOrder="2"/>
    </xf>
    <xf numFmtId="167" fontId="37" fillId="8" borderId="13" xfId="0" applyNumberFormat="1" applyFont="1" applyFill="1" applyBorder="1" applyAlignment="1">
      <alignment horizontal="center" vertical="center" wrapText="1" readingOrder="2"/>
    </xf>
    <xf numFmtId="167" fontId="37" fillId="8" borderId="19" xfId="0" applyNumberFormat="1" applyFont="1" applyFill="1" applyBorder="1" applyAlignment="1">
      <alignment horizontal="center" vertical="center" wrapText="1" readingOrder="2"/>
    </xf>
    <xf numFmtId="0" fontId="35" fillId="22" borderId="17" xfId="0" applyFont="1" applyFill="1" applyBorder="1" applyAlignment="1">
      <alignment horizontal="center" vertical="center" wrapText="1" readingOrder="2"/>
    </xf>
    <xf numFmtId="1" fontId="35" fillId="22" borderId="17" xfId="0" applyNumberFormat="1" applyFont="1" applyFill="1" applyBorder="1" applyAlignment="1">
      <alignment horizontal="center" vertical="center" wrapText="1" readingOrder="2"/>
    </xf>
    <xf numFmtId="167" fontId="35" fillId="22" borderId="17" xfId="0" applyNumberFormat="1" applyFont="1" applyFill="1" applyBorder="1" applyAlignment="1">
      <alignment horizontal="center" vertical="center" wrapText="1" readingOrder="2"/>
    </xf>
    <xf numFmtId="170" fontId="35" fillId="22" borderId="18" xfId="0" applyNumberFormat="1" applyFont="1" applyFill="1" applyBorder="1" applyAlignment="1">
      <alignment horizontal="center" vertical="center" wrapText="1" readingOrder="2"/>
    </xf>
    <xf numFmtId="0" fontId="35" fillId="23" borderId="1" xfId="0" applyFont="1" applyFill="1" applyBorder="1" applyAlignment="1">
      <alignment horizontal="center" vertical="center" wrapText="1" readingOrder="2"/>
    </xf>
    <xf numFmtId="1" fontId="37" fillId="23" borderId="1" xfId="0" applyNumberFormat="1" applyFont="1" applyFill="1" applyBorder="1" applyAlignment="1">
      <alignment horizontal="center" vertical="center" wrapText="1" readingOrder="2"/>
    </xf>
    <xf numFmtId="167" fontId="37" fillId="23" borderId="1" xfId="0" applyNumberFormat="1" applyFont="1" applyFill="1" applyBorder="1" applyAlignment="1">
      <alignment horizontal="center" vertical="center" wrapText="1" readingOrder="2"/>
    </xf>
    <xf numFmtId="167" fontId="37" fillId="23" borderId="20" xfId="0" applyNumberFormat="1" applyFont="1" applyFill="1" applyBorder="1" applyAlignment="1">
      <alignment horizontal="center" vertical="center" wrapText="1" readingOrder="2"/>
    </xf>
    <xf numFmtId="0" fontId="37" fillId="17" borderId="1" xfId="0" applyFont="1" applyFill="1" applyBorder="1" applyAlignment="1">
      <alignment horizontal="center" vertical="center" wrapText="1" readingOrder="2"/>
    </xf>
    <xf numFmtId="1" fontId="37" fillId="17" borderId="1" xfId="0" applyNumberFormat="1" applyFont="1" applyFill="1" applyBorder="1" applyAlignment="1">
      <alignment horizontal="center" vertical="center" wrapText="1" readingOrder="2"/>
    </xf>
    <xf numFmtId="167" fontId="37" fillId="17" borderId="1" xfId="0" applyNumberFormat="1" applyFont="1" applyFill="1" applyBorder="1" applyAlignment="1">
      <alignment horizontal="center" vertical="center" wrapText="1" readingOrder="1"/>
    </xf>
    <xf numFmtId="167" fontId="39" fillId="24" borderId="1" xfId="0" applyNumberFormat="1" applyFont="1" applyFill="1" applyBorder="1" applyAlignment="1">
      <alignment horizontal="center" vertical="center" wrapText="1"/>
    </xf>
    <xf numFmtId="170" fontId="37" fillId="0" borderId="20" xfId="0" applyNumberFormat="1" applyFont="1" applyBorder="1" applyAlignment="1">
      <alignment horizontal="center" vertical="center" wrapText="1" readingOrder="2"/>
    </xf>
    <xf numFmtId="170" fontId="40" fillId="0" borderId="20" xfId="0" applyNumberFormat="1" applyFont="1" applyBorder="1" applyAlignment="1">
      <alignment horizontal="center" vertical="center" wrapText="1" readingOrder="2"/>
    </xf>
    <xf numFmtId="167" fontId="37" fillId="23" borderId="1" xfId="0" applyNumberFormat="1" applyFont="1" applyFill="1" applyBorder="1" applyAlignment="1">
      <alignment horizontal="center" vertical="center" wrapText="1" readingOrder="1"/>
    </xf>
    <xf numFmtId="167" fontId="35" fillId="23" borderId="20" xfId="0" applyNumberFormat="1" applyFont="1" applyFill="1" applyBorder="1" applyAlignment="1">
      <alignment horizontal="center" vertical="center" wrapText="1" readingOrder="2"/>
    </xf>
    <xf numFmtId="1" fontId="35" fillId="17" borderId="1" xfId="0" applyNumberFormat="1" applyFont="1" applyFill="1" applyBorder="1" applyAlignment="1">
      <alignment horizontal="center" vertical="center" wrapText="1" readingOrder="2"/>
    </xf>
    <xf numFmtId="167" fontId="37" fillId="23" borderId="1" xfId="0" applyNumberFormat="1" applyFont="1" applyFill="1" applyBorder="1" applyAlignment="1">
      <alignment horizontal="center" vertical="center" wrapText="1"/>
    </xf>
    <xf numFmtId="167" fontId="37" fillId="17" borderId="1" xfId="0" applyNumberFormat="1" applyFont="1" applyFill="1" applyBorder="1" applyAlignment="1">
      <alignment horizontal="center" vertical="center" wrapText="1"/>
    </xf>
    <xf numFmtId="170" fontId="37" fillId="8" borderId="20" xfId="0" applyNumberFormat="1" applyFont="1" applyFill="1" applyBorder="1" applyAlignment="1">
      <alignment horizontal="center" vertical="center" wrapText="1" readingOrder="2"/>
    </xf>
    <xf numFmtId="0" fontId="40" fillId="17" borderId="1" xfId="0" applyFont="1" applyFill="1" applyBorder="1" applyAlignment="1">
      <alignment horizontal="center" vertical="center" wrapText="1" readingOrder="2"/>
    </xf>
    <xf numFmtId="0" fontId="35" fillId="17" borderId="1" xfId="0" applyFont="1" applyFill="1" applyBorder="1" applyAlignment="1">
      <alignment horizontal="center" vertical="center" wrapText="1" readingOrder="2"/>
    </xf>
    <xf numFmtId="167" fontId="39" fillId="17" borderId="1" xfId="0" applyNumberFormat="1" applyFont="1" applyFill="1" applyBorder="1" applyAlignment="1">
      <alignment horizontal="center" vertical="center" wrapText="1"/>
    </xf>
    <xf numFmtId="170" fontId="35" fillId="0" borderId="20" xfId="0" applyNumberFormat="1" applyFont="1" applyBorder="1" applyAlignment="1">
      <alignment horizontal="center" vertical="center" wrapText="1" readingOrder="2"/>
    </xf>
    <xf numFmtId="167" fontId="37" fillId="23" borderId="20" xfId="0" applyNumberFormat="1" applyFont="1" applyFill="1" applyBorder="1" applyAlignment="1">
      <alignment horizontal="center" vertical="center" wrapText="1" readingOrder="1"/>
    </xf>
    <xf numFmtId="0" fontId="37" fillId="8" borderId="0" xfId="0" applyFont="1" applyFill="1" applyAlignment="1">
      <alignment horizontal="center" vertical="center" wrapText="1" readingOrder="2"/>
    </xf>
    <xf numFmtId="0" fontId="41" fillId="25" borderId="16" xfId="0" applyFont="1" applyFill="1" applyBorder="1" applyAlignment="1">
      <alignment horizontal="center" vertical="center" wrapText="1" readingOrder="2"/>
    </xf>
    <xf numFmtId="1" fontId="41" fillId="25" borderId="17" xfId="0" applyNumberFormat="1" applyFont="1" applyFill="1" applyBorder="1" applyAlignment="1">
      <alignment horizontal="center" vertical="center" wrapText="1" readingOrder="2"/>
    </xf>
    <xf numFmtId="167" fontId="41" fillId="25" borderId="17" xfId="0" applyNumberFormat="1" applyFont="1" applyFill="1" applyBorder="1" applyAlignment="1">
      <alignment horizontal="center" vertical="center" wrapText="1"/>
    </xf>
    <xf numFmtId="170" fontId="42" fillId="25" borderId="18" xfId="0" applyNumberFormat="1" applyFont="1" applyFill="1" applyBorder="1" applyAlignment="1">
      <alignment horizontal="center" vertical="center" wrapText="1" readingOrder="2"/>
    </xf>
    <xf numFmtId="0" fontId="35" fillId="0" borderId="0" xfId="0" applyFont="1" applyAlignment="1">
      <alignment horizontal="center" vertical="center" wrapText="1" readingOrder="2"/>
    </xf>
    <xf numFmtId="1" fontId="35" fillId="0" borderId="0" xfId="0" applyNumberFormat="1" applyFont="1" applyAlignment="1">
      <alignment horizontal="center" vertical="center" wrapText="1" readingOrder="2"/>
    </xf>
    <xf numFmtId="167" fontId="37" fillId="0" borderId="0" xfId="0" applyNumberFormat="1" applyFont="1" applyAlignment="1">
      <alignment horizontal="center" vertical="center" wrapText="1" readingOrder="2"/>
    </xf>
    <xf numFmtId="170" fontId="37" fillId="0" borderId="0" xfId="0" applyNumberFormat="1" applyFont="1" applyAlignment="1">
      <alignment horizontal="center" vertical="center" wrapText="1" readingOrder="2"/>
    </xf>
    <xf numFmtId="1" fontId="37" fillId="0" borderId="0" xfId="0" applyNumberFormat="1" applyFont="1" applyAlignment="1">
      <alignment horizontal="center" vertical="center" wrapText="1" readingOrder="2"/>
    </xf>
    <xf numFmtId="167" fontId="37" fillId="26" borderId="0" xfId="0" applyNumberFormat="1" applyFont="1" applyFill="1" applyAlignment="1">
      <alignment horizontal="center" vertical="center" wrapText="1"/>
    </xf>
    <xf numFmtId="0" fontId="35" fillId="2" borderId="0" xfId="0" applyFont="1" applyFill="1" applyAlignment="1">
      <alignment horizontal="center" vertical="center" wrapText="1" readingOrder="2"/>
    </xf>
    <xf numFmtId="0" fontId="35" fillId="0" borderId="1" xfId="0" applyFont="1" applyBorder="1" applyAlignment="1">
      <alignment horizontal="center" vertical="center" wrapText="1" readingOrder="2"/>
    </xf>
    <xf numFmtId="167" fontId="37" fillId="0" borderId="1" xfId="0" applyNumberFormat="1" applyFont="1" applyBorder="1" applyAlignment="1">
      <alignment horizontal="center" vertical="center" wrapText="1"/>
    </xf>
    <xf numFmtId="0" fontId="37" fillId="8" borderId="1" xfId="0" applyFont="1" applyFill="1" applyBorder="1" applyAlignment="1">
      <alignment horizontal="center" vertical="center" wrapText="1" readingOrder="2"/>
    </xf>
    <xf numFmtId="0" fontId="43" fillId="0" borderId="0" xfId="8" applyFont="1" applyAlignment="1">
      <alignment horizontal="center" vertical="center" readingOrder="2"/>
    </xf>
    <xf numFmtId="0" fontId="44" fillId="0" borderId="0" xfId="8" applyFont="1" applyAlignment="1">
      <alignment horizontal="center" vertical="center"/>
    </xf>
    <xf numFmtId="14" fontId="44" fillId="0" borderId="0" xfId="8" applyNumberFormat="1" applyFont="1" applyAlignment="1">
      <alignment horizontal="center" vertical="center" readingOrder="2"/>
    </xf>
    <xf numFmtId="0" fontId="43" fillId="28" borderId="1" xfId="8" applyFont="1" applyFill="1" applyBorder="1" applyAlignment="1">
      <alignment horizontal="center" vertical="center" wrapText="1" readingOrder="2"/>
    </xf>
    <xf numFmtId="0" fontId="43" fillId="28" borderId="1" xfId="8" applyFont="1" applyFill="1" applyBorder="1" applyAlignment="1">
      <alignment horizontal="center" vertical="center" wrapText="1" readingOrder="1"/>
    </xf>
    <xf numFmtId="170" fontId="44" fillId="2" borderId="1" xfId="8" applyNumberFormat="1" applyFont="1" applyFill="1" applyBorder="1" applyAlignment="1">
      <alignment horizontal="center" vertical="center" wrapText="1" readingOrder="2"/>
    </xf>
    <xf numFmtId="0" fontId="47" fillId="2" borderId="1" xfId="8" applyFont="1" applyFill="1" applyBorder="1" applyAlignment="1">
      <alignment horizontal="center" vertical="center" wrapText="1" readingOrder="1"/>
    </xf>
    <xf numFmtId="167" fontId="47" fillId="2" borderId="1" xfId="8" applyNumberFormat="1" applyFont="1" applyFill="1" applyBorder="1" applyAlignment="1">
      <alignment horizontal="center" vertical="center" wrapText="1" readingOrder="1"/>
    </xf>
    <xf numFmtId="1" fontId="47" fillId="2" borderId="1" xfId="8" applyNumberFormat="1" applyFont="1" applyFill="1" applyBorder="1" applyAlignment="1">
      <alignment horizontal="center" vertical="center" wrapText="1" readingOrder="1"/>
    </xf>
    <xf numFmtId="0" fontId="49" fillId="0" borderId="0" xfId="8" applyFont="1" applyAlignment="1">
      <alignment horizontal="center" vertical="center"/>
    </xf>
    <xf numFmtId="170" fontId="50" fillId="8" borderId="1" xfId="8" applyNumberFormat="1" applyFont="1" applyFill="1" applyBorder="1" applyAlignment="1">
      <alignment horizontal="center" vertical="center" wrapText="1" readingOrder="2"/>
    </xf>
    <xf numFmtId="0" fontId="50" fillId="0" borderId="1" xfId="8" applyFont="1" applyBorder="1" applyAlignment="1">
      <alignment horizontal="center" vertical="center" wrapText="1" readingOrder="1"/>
    </xf>
    <xf numFmtId="167" fontId="50" fillId="0" borderId="1" xfId="8" applyNumberFormat="1" applyFont="1" applyBorder="1" applyAlignment="1">
      <alignment horizontal="center" vertical="center" wrapText="1" readingOrder="1"/>
    </xf>
    <xf numFmtId="1" fontId="50" fillId="0" borderId="1" xfId="8" applyNumberFormat="1" applyFont="1" applyBorder="1" applyAlignment="1">
      <alignment horizontal="center" vertical="center" wrapText="1" readingOrder="1"/>
    </xf>
    <xf numFmtId="0" fontId="44" fillId="2" borderId="1" xfId="8" applyFont="1" applyFill="1" applyBorder="1" applyAlignment="1">
      <alignment horizontal="center" vertical="center" wrapText="1" readingOrder="1"/>
    </xf>
    <xf numFmtId="167" fontId="44" fillId="2" borderId="1" xfId="8" applyNumberFormat="1" applyFont="1" applyFill="1" applyBorder="1" applyAlignment="1">
      <alignment horizontal="center" vertical="center" wrapText="1" readingOrder="1"/>
    </xf>
    <xf numFmtId="170" fontId="44" fillId="0" borderId="1" xfId="8" applyNumberFormat="1" applyFont="1" applyBorder="1" applyAlignment="1">
      <alignment horizontal="center" vertical="center" wrapText="1" readingOrder="2"/>
    </xf>
    <xf numFmtId="0" fontId="43" fillId="28" borderId="43" xfId="8" applyFont="1" applyFill="1" applyBorder="1" applyAlignment="1">
      <alignment vertical="center" wrapText="1" readingOrder="2"/>
    </xf>
    <xf numFmtId="0" fontId="43" fillId="28" borderId="14" xfId="8" applyFont="1" applyFill="1" applyBorder="1" applyAlignment="1">
      <alignment vertical="center" wrapText="1" readingOrder="2"/>
    </xf>
    <xf numFmtId="0" fontId="43" fillId="28" borderId="55" xfId="8" applyFont="1" applyFill="1" applyBorder="1" applyAlignment="1">
      <alignment vertical="center" wrapText="1" readingOrder="2"/>
    </xf>
    <xf numFmtId="167" fontId="44" fillId="0" borderId="1" xfId="8" applyNumberFormat="1" applyFont="1" applyBorder="1" applyAlignment="1">
      <alignment horizontal="center" vertical="center" wrapText="1" readingOrder="1"/>
    </xf>
    <xf numFmtId="170" fontId="43" fillId="0" borderId="1" xfId="8" applyNumberFormat="1" applyFont="1" applyBorder="1" applyAlignment="1">
      <alignment horizontal="center" vertical="center" wrapText="1" readingOrder="2"/>
    </xf>
    <xf numFmtId="0" fontId="43" fillId="0" borderId="1" xfId="8" applyFont="1" applyBorder="1" applyAlignment="1">
      <alignment horizontal="center" vertical="center" wrapText="1" readingOrder="1"/>
    </xf>
    <xf numFmtId="167" fontId="43" fillId="0" borderId="1" xfId="8" applyNumberFormat="1" applyFont="1" applyBorder="1" applyAlignment="1">
      <alignment horizontal="center" vertical="center" wrapText="1" readingOrder="1"/>
    </xf>
    <xf numFmtId="167" fontId="50" fillId="8" borderId="1" xfId="8" applyNumberFormat="1" applyFont="1" applyFill="1" applyBorder="1" applyAlignment="1">
      <alignment horizontal="center" vertical="center" wrapText="1" readingOrder="1"/>
    </xf>
    <xf numFmtId="0" fontId="44" fillId="2" borderId="1" xfId="8" applyFont="1" applyFill="1" applyBorder="1" applyAlignment="1">
      <alignment horizontal="center" vertical="center"/>
    </xf>
    <xf numFmtId="167" fontId="44" fillId="2" borderId="1" xfId="8" applyNumberFormat="1" applyFont="1" applyFill="1" applyBorder="1" applyAlignment="1">
      <alignment horizontal="center" vertical="center"/>
    </xf>
    <xf numFmtId="0" fontId="44" fillId="0" borderId="1" xfId="8" applyFont="1" applyBorder="1" applyAlignment="1">
      <alignment horizontal="center" vertical="center" readingOrder="2"/>
    </xf>
    <xf numFmtId="0" fontId="44" fillId="0" borderId="1" xfId="8" applyFont="1" applyBorder="1" applyAlignment="1">
      <alignment horizontal="center" vertical="center" wrapText="1" readingOrder="2"/>
    </xf>
    <xf numFmtId="167" fontId="43" fillId="2" borderId="1" xfId="8" applyNumberFormat="1" applyFont="1" applyFill="1" applyBorder="1" applyAlignment="1">
      <alignment horizontal="center" vertical="center" wrapText="1" readingOrder="1"/>
    </xf>
    <xf numFmtId="0" fontId="43" fillId="2" borderId="1" xfId="8" applyFont="1" applyFill="1" applyBorder="1" applyAlignment="1">
      <alignment horizontal="center" vertical="center"/>
    </xf>
    <xf numFmtId="167" fontId="43" fillId="2" borderId="1" xfId="8" applyNumberFormat="1" applyFont="1" applyFill="1" applyBorder="1" applyAlignment="1">
      <alignment horizontal="center" vertical="center"/>
    </xf>
    <xf numFmtId="0" fontId="43" fillId="2" borderId="1" xfId="8" applyFont="1" applyFill="1" applyBorder="1" applyAlignment="1">
      <alignment horizontal="center" vertical="center" readingOrder="2"/>
    </xf>
    <xf numFmtId="170" fontId="44" fillId="2" borderId="1" xfId="8" applyNumberFormat="1" applyFont="1" applyFill="1" applyBorder="1" applyAlignment="1">
      <alignment horizontal="center" vertical="center" wrapText="1"/>
    </xf>
    <xf numFmtId="0" fontId="51" fillId="2" borderId="1" xfId="8" applyFont="1" applyFill="1" applyBorder="1" applyAlignment="1">
      <alignment horizontal="center" vertical="center"/>
    </xf>
    <xf numFmtId="167" fontId="44" fillId="2" borderId="1" xfId="8" applyNumberFormat="1" applyFont="1" applyFill="1" applyBorder="1" applyAlignment="1">
      <alignment horizontal="center" vertical="center" readingOrder="1"/>
    </xf>
    <xf numFmtId="0" fontId="43" fillId="0" borderId="1" xfId="8" applyFont="1" applyBorder="1" applyAlignment="1">
      <alignment horizontal="center" vertical="center" readingOrder="2"/>
    </xf>
    <xf numFmtId="170" fontId="44" fillId="0" borderId="1" xfId="8" applyNumberFormat="1" applyFont="1" applyBorder="1" applyAlignment="1">
      <alignment horizontal="center" vertical="center" wrapText="1"/>
    </xf>
    <xf numFmtId="0" fontId="44" fillId="0" borderId="1" xfId="8" applyFont="1" applyBorder="1" applyAlignment="1">
      <alignment horizontal="center" vertical="center" wrapText="1" readingOrder="1"/>
    </xf>
    <xf numFmtId="0" fontId="51" fillId="0" borderId="1" xfId="8" applyFont="1" applyBorder="1" applyAlignment="1">
      <alignment horizontal="center" vertical="center"/>
    </xf>
    <xf numFmtId="167" fontId="44" fillId="0" borderId="1" xfId="8" applyNumberFormat="1" applyFont="1" applyBorder="1" applyAlignment="1">
      <alignment horizontal="center" vertical="center" readingOrder="1"/>
    </xf>
    <xf numFmtId="170" fontId="44" fillId="2" borderId="8" xfId="8" applyNumberFormat="1" applyFont="1" applyFill="1" applyBorder="1" applyAlignment="1">
      <alignment horizontal="center" vertical="center" wrapText="1"/>
    </xf>
    <xf numFmtId="170" fontId="44" fillId="2" borderId="44" xfId="8" applyNumberFormat="1" applyFont="1" applyFill="1" applyBorder="1" applyAlignment="1">
      <alignment horizontal="center" vertical="center" wrapText="1"/>
    </xf>
    <xf numFmtId="0" fontId="44" fillId="2" borderId="1" xfId="8" applyFont="1" applyFill="1" applyBorder="1" applyAlignment="1">
      <alignment horizontal="center" vertical="center" readingOrder="2"/>
    </xf>
    <xf numFmtId="0" fontId="43" fillId="28" borderId="1" xfId="8" applyFont="1" applyFill="1" applyBorder="1" applyAlignment="1">
      <alignment vertical="center" wrapText="1" readingOrder="2"/>
    </xf>
    <xf numFmtId="167" fontId="44" fillId="0" borderId="0" xfId="8" applyNumberFormat="1" applyFont="1" applyAlignment="1">
      <alignment horizontal="center" vertical="center"/>
    </xf>
    <xf numFmtId="0" fontId="50" fillId="0" borderId="1" xfId="8" applyFont="1" applyBorder="1" applyAlignment="1">
      <alignment horizontal="center" vertical="center"/>
    </xf>
    <xf numFmtId="167" fontId="50" fillId="0" borderId="1" xfId="8" applyNumberFormat="1" applyFont="1" applyBorder="1" applyAlignment="1">
      <alignment horizontal="center" vertical="center" readingOrder="1"/>
    </xf>
    <xf numFmtId="170" fontId="50" fillId="0" borderId="1" xfId="8" applyNumberFormat="1" applyFont="1" applyBorder="1" applyAlignment="1">
      <alignment horizontal="center" vertical="center" wrapText="1" readingOrder="2"/>
    </xf>
    <xf numFmtId="170" fontId="52" fillId="8" borderId="1" xfId="8" applyNumberFormat="1" applyFont="1" applyFill="1" applyBorder="1" applyAlignment="1">
      <alignment horizontal="center" vertical="center" wrapText="1" readingOrder="2"/>
    </xf>
    <xf numFmtId="0" fontId="52" fillId="0" borderId="1" xfId="8" applyFont="1" applyBorder="1" applyAlignment="1">
      <alignment horizontal="center" vertical="center" wrapText="1" readingOrder="1"/>
    </xf>
    <xf numFmtId="167" fontId="52" fillId="0" borderId="1" xfId="8" applyNumberFormat="1" applyFont="1" applyBorder="1" applyAlignment="1">
      <alignment horizontal="center" vertical="center" wrapText="1" readingOrder="1"/>
    </xf>
    <xf numFmtId="0" fontId="52" fillId="0" borderId="1" xfId="8" applyFont="1" applyBorder="1" applyAlignment="1">
      <alignment horizontal="center" vertical="center"/>
    </xf>
    <xf numFmtId="167" fontId="52" fillId="0" borderId="1" xfId="8" applyNumberFormat="1" applyFont="1" applyBorder="1" applyAlignment="1">
      <alignment horizontal="center" vertical="center" readingOrder="1"/>
    </xf>
    <xf numFmtId="167" fontId="50" fillId="2" borderId="1" xfId="8" applyNumberFormat="1" applyFont="1" applyFill="1" applyBorder="1" applyAlignment="1">
      <alignment horizontal="center" vertical="center" wrapText="1" readingOrder="1"/>
    </xf>
    <xf numFmtId="0" fontId="50" fillId="2" borderId="1" xfId="8" applyFont="1" applyFill="1" applyBorder="1" applyAlignment="1">
      <alignment horizontal="center" vertical="center" wrapText="1" readingOrder="1"/>
    </xf>
    <xf numFmtId="167" fontId="50" fillId="2" borderId="1" xfId="8" applyNumberFormat="1" applyFont="1" applyFill="1" applyBorder="1" applyAlignment="1">
      <alignment horizontal="center" vertical="center" readingOrder="1"/>
    </xf>
    <xf numFmtId="9" fontId="44" fillId="28" borderId="1" xfId="10" applyNumberFormat="1" applyFont="1" applyFill="1" applyBorder="1" applyAlignment="1">
      <alignment horizontal="center" vertical="center" wrapText="1" readingOrder="1"/>
    </xf>
    <xf numFmtId="167" fontId="43" fillId="28" borderId="1" xfId="8" applyNumberFormat="1" applyFont="1" applyFill="1" applyBorder="1" applyAlignment="1">
      <alignment horizontal="center" vertical="center" wrapText="1" readingOrder="1"/>
    </xf>
    <xf numFmtId="0" fontId="43" fillId="2" borderId="1" xfId="8" applyFont="1" applyFill="1" applyBorder="1" applyAlignment="1">
      <alignment horizontal="center" vertical="center" wrapText="1" readingOrder="2"/>
    </xf>
    <xf numFmtId="9" fontId="44" fillId="2" borderId="1" xfId="10" applyNumberFormat="1" applyFont="1" applyFill="1" applyBorder="1" applyAlignment="1">
      <alignment horizontal="center" vertical="center" wrapText="1" readingOrder="1"/>
    </xf>
    <xf numFmtId="9" fontId="43" fillId="2" borderId="1" xfId="8" applyNumberFormat="1" applyFont="1" applyFill="1" applyBorder="1" applyAlignment="1">
      <alignment horizontal="center" vertical="center" wrapText="1" readingOrder="1"/>
    </xf>
    <xf numFmtId="0" fontId="54" fillId="0" borderId="0" xfId="8" applyFont="1" applyAlignment="1">
      <alignment horizontal="center" vertical="center"/>
    </xf>
    <xf numFmtId="0" fontId="55" fillId="0" borderId="0" xfId="8" applyFont="1" applyAlignment="1">
      <alignment horizontal="center" vertical="center"/>
    </xf>
    <xf numFmtId="167" fontId="55" fillId="0" borderId="0" xfId="8" applyNumberFormat="1" applyFont="1" applyAlignment="1">
      <alignment horizontal="center" vertical="center"/>
    </xf>
    <xf numFmtId="0" fontId="54" fillId="0" borderId="0" xfId="8" applyFont="1" applyAlignment="1">
      <alignment horizontal="center" vertical="center" readingOrder="2"/>
    </xf>
    <xf numFmtId="170" fontId="54" fillId="0" borderId="0" xfId="8" applyNumberFormat="1" applyFont="1" applyAlignment="1">
      <alignment horizontal="center" vertical="center"/>
    </xf>
    <xf numFmtId="0" fontId="56" fillId="0" borderId="0" xfId="8" applyFont="1" applyAlignment="1">
      <alignment horizontal="center" vertical="center" readingOrder="2"/>
    </xf>
    <xf numFmtId="0" fontId="57" fillId="0" borderId="0" xfId="8" applyFont="1" applyAlignment="1">
      <alignment horizontal="center" vertical="center" readingOrder="2"/>
    </xf>
    <xf numFmtId="0" fontId="58" fillId="0" borderId="0" xfId="8" applyFont="1"/>
    <xf numFmtId="0" fontId="59" fillId="0" borderId="0" xfId="8" applyFont="1"/>
    <xf numFmtId="0" fontId="60" fillId="0" borderId="0" xfId="8" applyFont="1" applyAlignment="1">
      <alignment horizontal="center" vertical="center" readingOrder="2"/>
    </xf>
    <xf numFmtId="0" fontId="44" fillId="0" borderId="0" xfId="8" applyFont="1" applyAlignment="1">
      <alignment horizontal="center" vertical="center" readingOrder="2"/>
    </xf>
    <xf numFmtId="166" fontId="0" fillId="0" borderId="0" xfId="0" applyNumberFormat="1"/>
    <xf numFmtId="44" fontId="0" fillId="0" borderId="0" xfId="0" applyNumberFormat="1"/>
    <xf numFmtId="167" fontId="15" fillId="0" borderId="0" xfId="3" applyNumberFormat="1" applyFont="1" applyAlignment="1">
      <alignment vertical="center"/>
    </xf>
    <xf numFmtId="166" fontId="8" fillId="29" borderId="1" xfId="2" applyNumberFormat="1" applyFont="1" applyFill="1" applyBorder="1"/>
    <xf numFmtId="167" fontId="49" fillId="0" borderId="0" xfId="8" applyNumberFormat="1" applyFont="1" applyAlignment="1">
      <alignment horizontal="center" vertical="center"/>
    </xf>
    <xf numFmtId="166" fontId="8" fillId="2" borderId="1" xfId="2" applyNumberFormat="1" applyFont="1" applyFill="1" applyBorder="1" applyAlignment="1">
      <alignment vertical="center"/>
    </xf>
    <xf numFmtId="0" fontId="2" fillId="7" borderId="1" xfId="0" applyFont="1" applyFill="1" applyBorder="1" applyAlignment="1">
      <alignment horizontal="center" vertical="center"/>
    </xf>
    <xf numFmtId="0" fontId="7" fillId="7" borderId="1" xfId="0" applyFont="1" applyFill="1" applyBorder="1" applyAlignment="1">
      <alignment horizontal="center" vertical="center" wrapText="1" readingOrder="2"/>
    </xf>
    <xf numFmtId="0" fontId="0" fillId="0" borderId="0" xfId="0" applyAlignment="1">
      <alignment horizontal="center" vertical="center"/>
    </xf>
    <xf numFmtId="0" fontId="15" fillId="0" borderId="16" xfId="3" applyFont="1" applyBorder="1" applyAlignment="1">
      <alignment horizontal="right" vertical="center" wrapText="1"/>
    </xf>
    <xf numFmtId="3" fontId="15" fillId="0" borderId="17" xfId="3" applyNumberFormat="1" applyFont="1" applyBorder="1" applyAlignment="1">
      <alignment horizontal="center" readingOrder="2"/>
    </xf>
    <xf numFmtId="167" fontId="15" fillId="0" borderId="17" xfId="3" applyNumberFormat="1" applyFont="1" applyBorder="1" applyAlignment="1">
      <alignment horizontal="center"/>
    </xf>
    <xf numFmtId="167" fontId="15" fillId="0" borderId="17" xfId="3" applyNumberFormat="1" applyFont="1" applyBorder="1"/>
    <xf numFmtId="0" fontId="14" fillId="0" borderId="18" xfId="3" applyFont="1" applyBorder="1" applyAlignment="1">
      <alignment horizontal="right" vertical="center" wrapText="1" readingOrder="2"/>
    </xf>
    <xf numFmtId="170" fontId="15" fillId="0" borderId="0" xfId="3" applyNumberFormat="1" applyFont="1" applyAlignment="1">
      <alignment vertical="center"/>
    </xf>
    <xf numFmtId="3" fontId="15" fillId="0" borderId="1" xfId="3" applyNumberFormat="1" applyFont="1" applyBorder="1" applyAlignment="1">
      <alignment horizontal="center" readingOrder="2"/>
    </xf>
    <xf numFmtId="167" fontId="15" fillId="8" borderId="1" xfId="3" applyNumberFormat="1" applyFont="1" applyFill="1" applyBorder="1" applyAlignment="1">
      <alignment horizontal="center"/>
    </xf>
    <xf numFmtId="0" fontId="15" fillId="8" borderId="19" xfId="3" applyFont="1" applyFill="1" applyBorder="1" applyAlignment="1">
      <alignment horizontal="right" vertical="center" wrapText="1"/>
    </xf>
    <xf numFmtId="168" fontId="15" fillId="0" borderId="1" xfId="3" applyNumberFormat="1" applyFont="1" applyBorder="1" applyAlignment="1">
      <alignment horizontal="center"/>
    </xf>
    <xf numFmtId="0" fontId="15" fillId="0" borderId="1" xfId="3" applyFont="1" applyBorder="1" applyAlignment="1">
      <alignment horizontal="center"/>
    </xf>
    <xf numFmtId="44" fontId="8" fillId="2" borderId="1" xfId="2" applyFont="1" applyFill="1" applyBorder="1"/>
    <xf numFmtId="166" fontId="8" fillId="2" borderId="1" xfId="2" applyNumberFormat="1" applyFont="1" applyFill="1" applyBorder="1"/>
    <xf numFmtId="0" fontId="37" fillId="2" borderId="1" xfId="0" applyFont="1" applyFill="1" applyBorder="1" applyAlignment="1">
      <alignment horizontal="center" vertical="center" wrapText="1" readingOrder="2"/>
    </xf>
    <xf numFmtId="1" fontId="35" fillId="2" borderId="1" xfId="0" applyNumberFormat="1" applyFont="1" applyFill="1" applyBorder="1" applyAlignment="1">
      <alignment horizontal="center" vertical="center" wrapText="1" readingOrder="2"/>
    </xf>
    <xf numFmtId="167" fontId="37" fillId="2" borderId="1" xfId="0" applyNumberFormat="1" applyFont="1" applyFill="1" applyBorder="1" applyAlignment="1">
      <alignment horizontal="center" vertical="center" wrapText="1" readingOrder="1"/>
    </xf>
    <xf numFmtId="167" fontId="39" fillId="2" borderId="1" xfId="0" applyNumberFormat="1" applyFont="1" applyFill="1" applyBorder="1" applyAlignment="1">
      <alignment horizontal="center" vertical="center" wrapText="1"/>
    </xf>
    <xf numFmtId="0" fontId="63" fillId="0" borderId="0" xfId="15" applyFont="1"/>
    <xf numFmtId="0" fontId="64" fillId="0" borderId="0" xfId="15" applyFont="1"/>
    <xf numFmtId="0" fontId="62" fillId="0" borderId="0" xfId="15"/>
    <xf numFmtId="0" fontId="65" fillId="30" borderId="8" xfId="15" applyFont="1" applyFill="1" applyBorder="1"/>
    <xf numFmtId="0" fontId="66" fillId="30" borderId="56" xfId="15" applyFont="1" applyFill="1" applyBorder="1"/>
    <xf numFmtId="0" fontId="66" fillId="30" borderId="17" xfId="15" applyFont="1" applyFill="1" applyBorder="1"/>
    <xf numFmtId="0" fontId="67" fillId="30" borderId="1" xfId="15" applyFont="1" applyFill="1" applyBorder="1" applyAlignment="1">
      <alignment horizontal="right" vertical="center" wrapText="1" readingOrder="2"/>
    </xf>
    <xf numFmtId="0" fontId="68" fillId="0" borderId="1" xfId="15" applyFont="1" applyBorder="1" applyAlignment="1">
      <alignment horizontal="right" vertical="center" wrapText="1" readingOrder="2"/>
    </xf>
    <xf numFmtId="0" fontId="68" fillId="0" borderId="1" xfId="15" applyFont="1" applyBorder="1" applyAlignment="1">
      <alignment vertical="center" wrapText="1" readingOrder="2"/>
    </xf>
    <xf numFmtId="0" fontId="68" fillId="0" borderId="1" xfId="15" applyFont="1" applyBorder="1"/>
    <xf numFmtId="0" fontId="69" fillId="0" borderId="1" xfId="15" applyFont="1" applyBorder="1"/>
    <xf numFmtId="0" fontId="66" fillId="30" borderId="1" xfId="15" applyFont="1" applyFill="1" applyBorder="1"/>
    <xf numFmtId="1" fontId="66" fillId="30" borderId="1" xfId="15" applyNumberFormat="1" applyFont="1" applyFill="1" applyBorder="1"/>
    <xf numFmtId="0" fontId="62" fillId="30" borderId="0" xfId="15" applyFill="1"/>
    <xf numFmtId="0" fontId="62" fillId="0" borderId="1" xfId="15" applyBorder="1"/>
    <xf numFmtId="0" fontId="72" fillId="31" borderId="1" xfId="15" applyFont="1" applyFill="1" applyBorder="1" applyAlignment="1">
      <alignment horizontal="right" vertical="center" wrapText="1" readingOrder="2"/>
    </xf>
    <xf numFmtId="1" fontId="66" fillId="31" borderId="1" xfId="15" applyNumberFormat="1" applyFont="1" applyFill="1" applyBorder="1"/>
    <xf numFmtId="0" fontId="66" fillId="31" borderId="1" xfId="15" applyFont="1" applyFill="1" applyBorder="1"/>
    <xf numFmtId="0" fontId="62" fillId="0" borderId="8" xfId="15" applyBorder="1"/>
    <xf numFmtId="0" fontId="73" fillId="32" borderId="0" xfId="15" applyFont="1" applyFill="1"/>
    <xf numFmtId="0" fontId="66" fillId="32" borderId="0" xfId="15" applyFont="1" applyFill="1"/>
    <xf numFmtId="0" fontId="62" fillId="32" borderId="0" xfId="15" applyFill="1"/>
    <xf numFmtId="0" fontId="66" fillId="0" borderId="0" xfId="15" applyFont="1"/>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readingOrder="2"/>
    </xf>
    <xf numFmtId="166" fontId="2" fillId="0" borderId="1" xfId="2" applyNumberFormat="1" applyFont="1" applyFill="1" applyBorder="1"/>
    <xf numFmtId="164" fontId="2" fillId="0" borderId="0" xfId="1" applyNumberFormat="1" applyFont="1" applyBorder="1"/>
    <xf numFmtId="166" fontId="2" fillId="0" borderId="0" xfId="2" applyNumberFormat="1" applyFont="1" applyFill="1" applyBorder="1"/>
    <xf numFmtId="0" fontId="4" fillId="3" borderId="1" xfId="0" applyFont="1" applyFill="1" applyBorder="1" applyAlignment="1">
      <alignment horizontal="center" wrapText="1"/>
    </xf>
    <xf numFmtId="0" fontId="4" fillId="3" borderId="1" xfId="0" applyFont="1" applyFill="1" applyBorder="1" applyAlignment="1">
      <alignment horizontal="center" vertical="center" wrapText="1"/>
    </xf>
    <xf numFmtId="0" fontId="9" fillId="0" borderId="1" xfId="0" applyFont="1" applyBorder="1" applyAlignment="1">
      <alignment wrapText="1"/>
    </xf>
    <xf numFmtId="0" fontId="7" fillId="0" borderId="1" xfId="0" applyFont="1" applyBorder="1" applyAlignment="1">
      <alignment wrapText="1"/>
    </xf>
    <xf numFmtId="0" fontId="7" fillId="0" borderId="0" xfId="0" applyFont="1" applyAlignment="1">
      <alignment wrapText="1"/>
    </xf>
    <xf numFmtId="0" fontId="9" fillId="0" borderId="1" xfId="11" applyFont="1" applyBorder="1" applyAlignment="1">
      <alignment horizontal="right" vertical="center" wrapText="1"/>
    </xf>
    <xf numFmtId="0" fontId="9" fillId="8" borderId="1" xfId="11" applyFont="1" applyFill="1" applyBorder="1" applyAlignment="1">
      <alignment vertical="center" wrapText="1" readingOrder="2"/>
    </xf>
    <xf numFmtId="44" fontId="4" fillId="3" borderId="1" xfId="2" applyFont="1" applyFill="1" applyBorder="1" applyAlignment="1">
      <alignment horizontal="center" vertical="center" wrapText="1"/>
    </xf>
    <xf numFmtId="0" fontId="4" fillId="3" borderId="43" xfId="0" applyFont="1" applyFill="1" applyBorder="1" applyAlignment="1">
      <alignment horizontal="center"/>
    </xf>
    <xf numFmtId="0" fontId="4" fillId="3" borderId="14" xfId="0" applyFont="1" applyFill="1" applyBorder="1" applyAlignment="1">
      <alignment horizontal="center"/>
    </xf>
    <xf numFmtId="0" fontId="4" fillId="3" borderId="55" xfId="0" applyFont="1" applyFill="1" applyBorder="1" applyAlignment="1">
      <alignment horizontal="center"/>
    </xf>
    <xf numFmtId="0" fontId="74" fillId="3" borderId="43" xfId="0" applyFont="1" applyFill="1" applyBorder="1" applyAlignment="1">
      <alignment horizontal="center"/>
    </xf>
    <xf numFmtId="0" fontId="74" fillId="3" borderId="14" xfId="0" applyFont="1" applyFill="1" applyBorder="1" applyAlignment="1">
      <alignment horizontal="center"/>
    </xf>
    <xf numFmtId="0" fontId="74" fillId="3" borderId="55" xfId="0" applyFont="1" applyFill="1" applyBorder="1" applyAlignment="1">
      <alignment horizontal="center"/>
    </xf>
    <xf numFmtId="0" fontId="28" fillId="14" borderId="0" xfId="0" applyFont="1" applyFill="1" applyAlignment="1">
      <alignment horizontal="center" wrapText="1"/>
    </xf>
    <xf numFmtId="0" fontId="32" fillId="16" borderId="23" xfId="8" applyFont="1" applyFill="1" applyBorder="1" applyAlignment="1">
      <alignment horizontal="center" vertical="center" readingOrder="2"/>
    </xf>
    <xf numFmtId="0" fontId="32" fillId="16" borderId="24" xfId="8" applyFont="1" applyFill="1" applyBorder="1" applyAlignment="1">
      <alignment horizontal="center" vertical="center" readingOrder="2"/>
    </xf>
    <xf numFmtId="0" fontId="11" fillId="19" borderId="25" xfId="0" applyFont="1" applyFill="1" applyBorder="1" applyAlignment="1">
      <alignment horizontal="right" vertical="center" wrapText="1"/>
    </xf>
    <xf numFmtId="0" fontId="11" fillId="19" borderId="27" xfId="0" applyFont="1" applyFill="1" applyBorder="1" applyAlignment="1">
      <alignment horizontal="right" vertical="center" wrapText="1"/>
    </xf>
    <xf numFmtId="167" fontId="36" fillId="20" borderId="46" xfId="0" applyNumberFormat="1" applyFont="1" applyFill="1" applyBorder="1" applyAlignment="1">
      <alignment horizontal="center" vertical="center" wrapText="1" readingOrder="2"/>
    </xf>
    <xf numFmtId="167" fontId="36" fillId="20" borderId="47" xfId="0" applyNumberFormat="1" applyFont="1" applyFill="1" applyBorder="1" applyAlignment="1">
      <alignment horizontal="center" vertical="center" wrapText="1" readingOrder="2"/>
    </xf>
    <xf numFmtId="167" fontId="36" fillId="20" borderId="48" xfId="0" applyNumberFormat="1" applyFont="1" applyFill="1" applyBorder="1" applyAlignment="1">
      <alignment horizontal="center" vertical="center" wrapText="1" readingOrder="2"/>
    </xf>
    <xf numFmtId="167" fontId="38" fillId="21" borderId="49" xfId="0" applyNumberFormat="1" applyFont="1" applyFill="1" applyBorder="1" applyAlignment="1">
      <alignment horizontal="center" vertical="center" wrapText="1" readingOrder="2"/>
    </xf>
    <xf numFmtId="167" fontId="38" fillId="21" borderId="50" xfId="0" applyNumberFormat="1" applyFont="1" applyFill="1" applyBorder="1" applyAlignment="1">
      <alignment horizontal="center" vertical="center" wrapText="1" readingOrder="2"/>
    </xf>
    <xf numFmtId="167" fontId="38" fillId="21" borderId="51" xfId="0" applyNumberFormat="1" applyFont="1" applyFill="1" applyBorder="1" applyAlignment="1">
      <alignment horizontal="center" vertical="center" wrapText="1" readingOrder="2"/>
    </xf>
    <xf numFmtId="0" fontId="18" fillId="8" borderId="5" xfId="3" applyFont="1" applyFill="1" applyBorder="1" applyAlignment="1">
      <alignment horizontal="center"/>
    </xf>
    <xf numFmtId="0" fontId="18" fillId="8" borderId="0" xfId="3" applyFont="1" applyFill="1" applyAlignment="1">
      <alignment horizontal="center"/>
    </xf>
    <xf numFmtId="0" fontId="18" fillId="8" borderId="6" xfId="3" applyFont="1" applyFill="1" applyBorder="1" applyAlignment="1">
      <alignment horizontal="center"/>
    </xf>
    <xf numFmtId="49" fontId="19" fillId="8" borderId="0" xfId="3" applyNumberFormat="1" applyFont="1" applyFill="1" applyAlignment="1">
      <alignment horizontal="center" readingOrder="2"/>
    </xf>
    <xf numFmtId="170" fontId="44" fillId="0" borderId="8" xfId="8" applyNumberFormat="1" applyFont="1" applyBorder="1" applyAlignment="1">
      <alignment horizontal="center" vertical="center" wrapText="1" readingOrder="2"/>
    </xf>
    <xf numFmtId="170" fontId="44" fillId="0" borderId="56" xfId="8" applyNumberFormat="1" applyFont="1" applyBorder="1" applyAlignment="1">
      <alignment horizontal="center" vertical="center" wrapText="1" readingOrder="2"/>
    </xf>
    <xf numFmtId="170" fontId="44" fillId="0" borderId="17" xfId="8" applyNumberFormat="1" applyFont="1" applyBorder="1" applyAlignment="1">
      <alignment horizontal="center" vertical="center" wrapText="1" readingOrder="2"/>
    </xf>
    <xf numFmtId="170" fontId="44" fillId="2" borderId="1" xfId="8" applyNumberFormat="1" applyFont="1" applyFill="1" applyBorder="1" applyAlignment="1">
      <alignment horizontal="center" vertical="center" wrapText="1" readingOrder="2"/>
    </xf>
    <xf numFmtId="0" fontId="45" fillId="27" borderId="44" xfId="8" applyFont="1" applyFill="1" applyBorder="1" applyAlignment="1">
      <alignment horizontal="center" vertical="center" wrapText="1" readingOrder="2"/>
    </xf>
    <xf numFmtId="0" fontId="45" fillId="27" borderId="11" xfId="8" applyFont="1" applyFill="1" applyBorder="1" applyAlignment="1">
      <alignment horizontal="center" vertical="center" wrapText="1" readingOrder="2"/>
    </xf>
    <xf numFmtId="0" fontId="45" fillId="27" borderId="52" xfId="8" applyFont="1" applyFill="1" applyBorder="1" applyAlignment="1">
      <alignment horizontal="center" vertical="center" wrapText="1" readingOrder="2"/>
    </xf>
    <xf numFmtId="0" fontId="45" fillId="27" borderId="53" xfId="8" applyFont="1" applyFill="1" applyBorder="1" applyAlignment="1">
      <alignment horizontal="center" vertical="center" wrapText="1" readingOrder="2"/>
    </xf>
    <xf numFmtId="0" fontId="45" fillId="27" borderId="29" xfId="8" applyFont="1" applyFill="1" applyBorder="1" applyAlignment="1">
      <alignment horizontal="center" vertical="center" wrapText="1" readingOrder="2"/>
    </xf>
    <xf numFmtId="0" fontId="45" fillId="27" borderId="54" xfId="8" applyFont="1" applyFill="1" applyBorder="1" applyAlignment="1">
      <alignment horizontal="center" vertical="center" wrapText="1" readingOrder="2"/>
    </xf>
    <xf numFmtId="0" fontId="46" fillId="28" borderId="43" xfId="8" applyFont="1" applyFill="1" applyBorder="1" applyAlignment="1">
      <alignment horizontal="center" vertical="center" wrapText="1" readingOrder="2"/>
    </xf>
    <xf numFmtId="0" fontId="46" fillId="28" borderId="14" xfId="8" applyFont="1" applyFill="1" applyBorder="1" applyAlignment="1">
      <alignment horizontal="center" vertical="center" wrapText="1" readingOrder="2"/>
    </xf>
    <xf numFmtId="0" fontId="46" fillId="28" borderId="55" xfId="8" applyFont="1" applyFill="1" applyBorder="1" applyAlignment="1">
      <alignment horizontal="center" vertical="center" wrapText="1" readingOrder="2"/>
    </xf>
    <xf numFmtId="166" fontId="48" fillId="0" borderId="8" xfId="9" applyNumberFormat="1" applyFont="1" applyBorder="1" applyAlignment="1">
      <alignment horizontal="center" vertical="center"/>
    </xf>
    <xf numFmtId="166" fontId="48" fillId="0" borderId="56" xfId="9" applyNumberFormat="1" applyFont="1" applyBorder="1" applyAlignment="1">
      <alignment horizontal="center" vertical="center"/>
    </xf>
    <xf numFmtId="166" fontId="48" fillId="0" borderId="17" xfId="9" applyNumberFormat="1" applyFont="1" applyBorder="1" applyAlignment="1">
      <alignment horizontal="center" vertical="center"/>
    </xf>
    <xf numFmtId="170" fontId="44" fillId="2" borderId="8" xfId="8" applyNumberFormat="1" applyFont="1" applyFill="1" applyBorder="1" applyAlignment="1">
      <alignment horizontal="center" vertical="center" wrapText="1" readingOrder="2"/>
    </xf>
    <xf numFmtId="170" fontId="44" fillId="2" borderId="17" xfId="8" applyNumberFormat="1" applyFont="1" applyFill="1" applyBorder="1" applyAlignment="1">
      <alignment horizontal="center" vertical="center" wrapText="1" readingOrder="2"/>
    </xf>
    <xf numFmtId="170" fontId="52" fillId="0" borderId="8" xfId="8" applyNumberFormat="1" applyFont="1" applyBorder="1" applyAlignment="1">
      <alignment horizontal="center" vertical="center" wrapText="1" readingOrder="2"/>
    </xf>
    <xf numFmtId="170" fontId="52" fillId="0" borderId="56" xfId="8" applyNumberFormat="1" applyFont="1" applyBorder="1" applyAlignment="1">
      <alignment horizontal="center" vertical="center" wrapText="1" readingOrder="2"/>
    </xf>
    <xf numFmtId="166" fontId="2" fillId="2" borderId="1" xfId="2" applyNumberFormat="1" applyFont="1" applyFill="1" applyBorder="1"/>
    <xf numFmtId="0" fontId="75" fillId="0" borderId="29" xfId="0" applyFont="1" applyBorder="1" applyAlignment="1">
      <alignment horizontal="center" vertical="center" wrapText="1"/>
    </xf>
  </cellXfs>
  <cellStyles count="16">
    <cellStyle name="Comma" xfId="1" builtinId="3"/>
    <cellStyle name="Comma 2" xfId="5" xr:uid="{B9D33E97-1CB9-4849-B636-C1C96AB8DB69}"/>
    <cellStyle name="Comma 3" xfId="13" xr:uid="{4D25D8D1-BADB-4D97-B907-7723E33568A7}"/>
    <cellStyle name="Currency" xfId="2" builtinId="4"/>
    <cellStyle name="Currency 2" xfId="9" xr:uid="{06DC7AAA-57F3-4F42-A74D-C851B2023780}"/>
    <cellStyle name="Excel Built-in Normal 1" xfId="7" xr:uid="{F1C55468-B962-4F0E-9292-841051E1AACB}"/>
    <cellStyle name="Normal" xfId="0" builtinId="0"/>
    <cellStyle name="Normal 2" xfId="3" xr:uid="{EB03678F-01F4-40A0-A1F7-09FDDFF51BAE}"/>
    <cellStyle name="Normal 2 2" xfId="8" xr:uid="{B562A6C7-BB52-4CE4-B8BF-9C9F73A9F2BB}"/>
    <cellStyle name="Normal 3" xfId="11" xr:uid="{52C74939-606E-48FC-B53D-C4281949BF8D}"/>
    <cellStyle name="Normal 4" xfId="15" xr:uid="{B6060F7F-CF91-4517-9378-980705304BB9}"/>
    <cellStyle name="Percent 2" xfId="6" xr:uid="{CC262D52-D9DC-4024-9E85-9E41FC91A13A}"/>
    <cellStyle name="Percent 3" xfId="14" xr:uid="{49B55595-ED7B-4479-973B-BFA498A77698}"/>
    <cellStyle name="רע 2" xfId="4" xr:uid="{A1A4F187-B64C-4622-A0C3-0F9A00365F95}"/>
    <cellStyle name="רע 3" xfId="10" xr:uid="{0D53D60F-5485-4974-A352-0C8F24477F3D}"/>
    <cellStyle name="רע 4" xfId="12" xr:uid="{ADAB1AF6-F82E-4DAA-A499-5679E1321C21}"/>
  </cellStyles>
  <dxfs count="0"/>
  <tableStyles count="0" defaultTableStyle="TableStyleMedium2" defaultPivotStyle="PivotStyleLight16"/>
  <colors>
    <mruColors>
      <color rgb="FFE5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emf"/><Relationship Id="rId5" Type="http://schemas.openxmlformats.org/officeDocument/2006/relationships/image" Target="../media/image6.jpe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emf"/><Relationship Id="rId5" Type="http://schemas.openxmlformats.org/officeDocument/2006/relationships/image" Target="../media/image6.jpeg"/><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1128811</xdr:colOff>
      <xdr:row>0</xdr:row>
      <xdr:rowOff>95250</xdr:rowOff>
    </xdr:from>
    <xdr:to>
      <xdr:col>5</xdr:col>
      <xdr:colOff>2287101</xdr:colOff>
      <xdr:row>2</xdr:row>
      <xdr:rowOff>129886</xdr:rowOff>
    </xdr:to>
    <xdr:pic>
      <xdr:nvPicPr>
        <xdr:cNvPr id="2" name="תמונה 1" descr="תמונה שמכילה טקסט, צילום מסך, גופן, לוגו&#10;&#10;התיאור נוצר באופן אוטומטי">
          <a:extLst>
            <a:ext uri="{FF2B5EF4-FFF2-40B4-BE49-F238E27FC236}">
              <a16:creationId xmlns:a16="http://schemas.microsoft.com/office/drawing/2014/main" id="{A33AA57B-AB3B-41FC-BE1C-7C53EEB611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921421049" y="95250"/>
          <a:ext cx="1158290" cy="548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16352</xdr:col>
      <xdr:colOff>252682</xdr:colOff>
      <xdr:row>263</xdr:row>
      <xdr:rowOff>0</xdr:rowOff>
    </xdr:from>
    <xdr:to>
      <xdr:col>16353</xdr:col>
      <xdr:colOff>127240</xdr:colOff>
      <xdr:row>263</xdr:row>
      <xdr:rowOff>0</xdr:rowOff>
    </xdr:to>
    <xdr:pic>
      <xdr:nvPicPr>
        <xdr:cNvPr id="2" name="Picture 2">
          <a:extLst>
            <a:ext uri="{FF2B5EF4-FFF2-40B4-BE49-F238E27FC236}">
              <a16:creationId xmlns:a16="http://schemas.microsoft.com/office/drawing/2014/main" id="{2503A5D9-9AD8-475E-888F-D071C836D8A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3" name="Picture 3">
          <a:extLst>
            <a:ext uri="{FF2B5EF4-FFF2-40B4-BE49-F238E27FC236}">
              <a16:creationId xmlns:a16="http://schemas.microsoft.com/office/drawing/2014/main" id="{63B5E955-DF01-4DDD-B390-280DE0BDB01F}"/>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4" name="Picture 4">
          <a:extLst>
            <a:ext uri="{FF2B5EF4-FFF2-40B4-BE49-F238E27FC236}">
              <a16:creationId xmlns:a16="http://schemas.microsoft.com/office/drawing/2014/main" id="{777B3B37-D8EE-436C-A57C-DD13CE79AC6D}"/>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5" name="Picture 5">
          <a:extLst>
            <a:ext uri="{FF2B5EF4-FFF2-40B4-BE49-F238E27FC236}">
              <a16:creationId xmlns:a16="http://schemas.microsoft.com/office/drawing/2014/main" id="{582C8A0B-E002-410C-AA6C-14488AD05C6D}"/>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6" name="Picture 6">
          <a:extLst>
            <a:ext uri="{FF2B5EF4-FFF2-40B4-BE49-F238E27FC236}">
              <a16:creationId xmlns:a16="http://schemas.microsoft.com/office/drawing/2014/main" id="{16C98FAF-65F8-47FB-8F55-655EE5581D19}"/>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7" name="Picture 7">
          <a:extLst>
            <a:ext uri="{FF2B5EF4-FFF2-40B4-BE49-F238E27FC236}">
              <a16:creationId xmlns:a16="http://schemas.microsoft.com/office/drawing/2014/main" id="{93DB5A3B-9F37-483C-B7FB-34ADC0808273}"/>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8" name="Picture 8">
          <a:extLst>
            <a:ext uri="{FF2B5EF4-FFF2-40B4-BE49-F238E27FC236}">
              <a16:creationId xmlns:a16="http://schemas.microsoft.com/office/drawing/2014/main" id="{A9811E93-5D40-4527-879C-5FEFB77DC23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9" name="Picture 9">
          <a:extLst>
            <a:ext uri="{FF2B5EF4-FFF2-40B4-BE49-F238E27FC236}">
              <a16:creationId xmlns:a16="http://schemas.microsoft.com/office/drawing/2014/main" id="{0A8C6DA9-C4FE-482B-9D70-3FEED6B44AC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10" name="Picture 10">
          <a:extLst>
            <a:ext uri="{FF2B5EF4-FFF2-40B4-BE49-F238E27FC236}">
              <a16:creationId xmlns:a16="http://schemas.microsoft.com/office/drawing/2014/main" id="{36CC3190-B1F7-4FA6-9797-4DD609B6EC7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11" name="Picture 11">
          <a:extLst>
            <a:ext uri="{FF2B5EF4-FFF2-40B4-BE49-F238E27FC236}">
              <a16:creationId xmlns:a16="http://schemas.microsoft.com/office/drawing/2014/main" id="{9B0E22BE-5B8C-46E9-9C4D-88183ABA2949}"/>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12" name="Picture 12">
          <a:extLst>
            <a:ext uri="{FF2B5EF4-FFF2-40B4-BE49-F238E27FC236}">
              <a16:creationId xmlns:a16="http://schemas.microsoft.com/office/drawing/2014/main" id="{F54D7CE4-1C3A-4BA6-A2BD-7E6B89E3E2C1}"/>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13" name="Picture 13">
          <a:extLst>
            <a:ext uri="{FF2B5EF4-FFF2-40B4-BE49-F238E27FC236}">
              <a16:creationId xmlns:a16="http://schemas.microsoft.com/office/drawing/2014/main" id="{D029C645-9ADB-460D-BDB3-2662C63A9923}"/>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14" name="Picture 14">
          <a:extLst>
            <a:ext uri="{FF2B5EF4-FFF2-40B4-BE49-F238E27FC236}">
              <a16:creationId xmlns:a16="http://schemas.microsoft.com/office/drawing/2014/main" id="{34914874-B5DE-45BB-84AF-5A8C33692CD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15" name="Picture 15">
          <a:extLst>
            <a:ext uri="{FF2B5EF4-FFF2-40B4-BE49-F238E27FC236}">
              <a16:creationId xmlns:a16="http://schemas.microsoft.com/office/drawing/2014/main" id="{9B822D82-FE9B-4F28-963A-AB745742F48C}"/>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16" name="Picture 16">
          <a:extLst>
            <a:ext uri="{FF2B5EF4-FFF2-40B4-BE49-F238E27FC236}">
              <a16:creationId xmlns:a16="http://schemas.microsoft.com/office/drawing/2014/main" id="{470EDAA0-B4D8-47D8-9E01-12C1E2D24CD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17" name="Picture 17">
          <a:extLst>
            <a:ext uri="{FF2B5EF4-FFF2-40B4-BE49-F238E27FC236}">
              <a16:creationId xmlns:a16="http://schemas.microsoft.com/office/drawing/2014/main" id="{114D18D8-0E84-4FA6-B719-C425BB4681E8}"/>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18" name="Picture 18">
          <a:extLst>
            <a:ext uri="{FF2B5EF4-FFF2-40B4-BE49-F238E27FC236}">
              <a16:creationId xmlns:a16="http://schemas.microsoft.com/office/drawing/2014/main" id="{D6901113-9B10-4FC5-A475-AA860D1E967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19" name="Picture 19">
          <a:extLst>
            <a:ext uri="{FF2B5EF4-FFF2-40B4-BE49-F238E27FC236}">
              <a16:creationId xmlns:a16="http://schemas.microsoft.com/office/drawing/2014/main" id="{128959EC-90BF-437E-9409-6359EBAC46DF}"/>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20" name="Picture 20">
          <a:extLst>
            <a:ext uri="{FF2B5EF4-FFF2-40B4-BE49-F238E27FC236}">
              <a16:creationId xmlns:a16="http://schemas.microsoft.com/office/drawing/2014/main" id="{4CA95D01-11D6-47CA-8A6B-45F7FD07D9B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21" name="Picture 21">
          <a:extLst>
            <a:ext uri="{FF2B5EF4-FFF2-40B4-BE49-F238E27FC236}">
              <a16:creationId xmlns:a16="http://schemas.microsoft.com/office/drawing/2014/main" id="{DF8B7586-762A-487C-859E-8CD9E57D9C0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22" name="Picture 22">
          <a:extLst>
            <a:ext uri="{FF2B5EF4-FFF2-40B4-BE49-F238E27FC236}">
              <a16:creationId xmlns:a16="http://schemas.microsoft.com/office/drawing/2014/main" id="{D730B801-3054-46D9-832F-3806D570135B}"/>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23" name="Picture 23">
          <a:extLst>
            <a:ext uri="{FF2B5EF4-FFF2-40B4-BE49-F238E27FC236}">
              <a16:creationId xmlns:a16="http://schemas.microsoft.com/office/drawing/2014/main" id="{A4702DA0-8BB8-42BA-B86C-C9C04B11AAC4}"/>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263</xdr:row>
      <xdr:rowOff>0</xdr:rowOff>
    </xdr:from>
    <xdr:to>
      <xdr:col>16353</xdr:col>
      <xdr:colOff>127240</xdr:colOff>
      <xdr:row>263</xdr:row>
      <xdr:rowOff>0</xdr:rowOff>
    </xdr:to>
    <xdr:pic>
      <xdr:nvPicPr>
        <xdr:cNvPr id="24" name="Picture 24">
          <a:extLst>
            <a:ext uri="{FF2B5EF4-FFF2-40B4-BE49-F238E27FC236}">
              <a16:creationId xmlns:a16="http://schemas.microsoft.com/office/drawing/2014/main" id="{E91091FF-28E4-4FCD-A4B9-6D282AB0A4CC}"/>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2911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263</xdr:row>
      <xdr:rowOff>0</xdr:rowOff>
    </xdr:from>
    <xdr:to>
      <xdr:col>16353</xdr:col>
      <xdr:colOff>260590</xdr:colOff>
      <xdr:row>263</xdr:row>
      <xdr:rowOff>0</xdr:rowOff>
    </xdr:to>
    <xdr:pic>
      <xdr:nvPicPr>
        <xdr:cNvPr id="25" name="Picture 25">
          <a:extLst>
            <a:ext uri="{FF2B5EF4-FFF2-40B4-BE49-F238E27FC236}">
              <a16:creationId xmlns:a16="http://schemas.microsoft.com/office/drawing/2014/main" id="{484FA0A8-5B17-4F4C-BBEC-445BA554233C}"/>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2911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26" name="Picture 26">
          <a:extLst>
            <a:ext uri="{FF2B5EF4-FFF2-40B4-BE49-F238E27FC236}">
              <a16:creationId xmlns:a16="http://schemas.microsoft.com/office/drawing/2014/main" id="{20D6DC42-8D13-4B95-B876-284638C91DBD}"/>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27" name="Picture 27">
          <a:extLst>
            <a:ext uri="{FF2B5EF4-FFF2-40B4-BE49-F238E27FC236}">
              <a16:creationId xmlns:a16="http://schemas.microsoft.com/office/drawing/2014/main" id="{3767B8F0-46F7-4220-8A4B-41F001107946}"/>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28" name="Picture 28">
          <a:extLst>
            <a:ext uri="{FF2B5EF4-FFF2-40B4-BE49-F238E27FC236}">
              <a16:creationId xmlns:a16="http://schemas.microsoft.com/office/drawing/2014/main" id="{362A4D91-EDEB-4D4E-BBBB-2C0B6A5C652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29" name="Picture 29">
          <a:extLst>
            <a:ext uri="{FF2B5EF4-FFF2-40B4-BE49-F238E27FC236}">
              <a16:creationId xmlns:a16="http://schemas.microsoft.com/office/drawing/2014/main" id="{375A963E-2CCE-466D-912C-4465E3FDFC84}"/>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0" name="Picture 30">
          <a:extLst>
            <a:ext uri="{FF2B5EF4-FFF2-40B4-BE49-F238E27FC236}">
              <a16:creationId xmlns:a16="http://schemas.microsoft.com/office/drawing/2014/main" id="{94C11AE3-6E35-41CB-B77D-B2DB1649786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1" name="Picture 31">
          <a:extLst>
            <a:ext uri="{FF2B5EF4-FFF2-40B4-BE49-F238E27FC236}">
              <a16:creationId xmlns:a16="http://schemas.microsoft.com/office/drawing/2014/main" id="{6768BFE9-5E5E-45FC-9186-AF6D92951DA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2" name="Picture 32">
          <a:extLst>
            <a:ext uri="{FF2B5EF4-FFF2-40B4-BE49-F238E27FC236}">
              <a16:creationId xmlns:a16="http://schemas.microsoft.com/office/drawing/2014/main" id="{94507BF4-E616-4BC0-B6E0-050664069D2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3" name="Picture 33">
          <a:extLst>
            <a:ext uri="{FF2B5EF4-FFF2-40B4-BE49-F238E27FC236}">
              <a16:creationId xmlns:a16="http://schemas.microsoft.com/office/drawing/2014/main" id="{16679727-D441-4860-AF0A-432CECB14D8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4" name="Picture 34">
          <a:extLst>
            <a:ext uri="{FF2B5EF4-FFF2-40B4-BE49-F238E27FC236}">
              <a16:creationId xmlns:a16="http://schemas.microsoft.com/office/drawing/2014/main" id="{5F14143F-ED23-47AF-9AE0-2A98D91F1FAB}"/>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5" name="Picture 35">
          <a:extLst>
            <a:ext uri="{FF2B5EF4-FFF2-40B4-BE49-F238E27FC236}">
              <a16:creationId xmlns:a16="http://schemas.microsoft.com/office/drawing/2014/main" id="{58AFD5AE-8F47-4FBE-B9F8-9200A9DEAE41}"/>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6" name="Picture 36">
          <a:extLst>
            <a:ext uri="{FF2B5EF4-FFF2-40B4-BE49-F238E27FC236}">
              <a16:creationId xmlns:a16="http://schemas.microsoft.com/office/drawing/2014/main" id="{0B343664-F73E-4026-95F8-14816D318889}"/>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263</xdr:row>
      <xdr:rowOff>0</xdr:rowOff>
    </xdr:from>
    <xdr:to>
      <xdr:col>16353</xdr:col>
      <xdr:colOff>222490</xdr:colOff>
      <xdr:row>263</xdr:row>
      <xdr:rowOff>0</xdr:rowOff>
    </xdr:to>
    <xdr:pic>
      <xdr:nvPicPr>
        <xdr:cNvPr id="37" name="Picture 37">
          <a:extLst>
            <a:ext uri="{FF2B5EF4-FFF2-40B4-BE49-F238E27FC236}">
              <a16:creationId xmlns:a16="http://schemas.microsoft.com/office/drawing/2014/main" id="{669518B9-609A-49B1-BC6C-B0563417C60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2911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16357</xdr:col>
      <xdr:colOff>132092</xdr:colOff>
      <xdr:row>94</xdr:row>
      <xdr:rowOff>119063</xdr:rowOff>
    </xdr:from>
    <xdr:to>
      <xdr:col>16360</xdr:col>
      <xdr:colOff>12939</xdr:colOff>
      <xdr:row>97</xdr:row>
      <xdr:rowOff>44847</xdr:rowOff>
    </xdr:to>
    <xdr:pic>
      <xdr:nvPicPr>
        <xdr:cNvPr id="38" name="Picture 1" descr="KENES ISRAEL LOGO">
          <a:extLst>
            <a:ext uri="{FF2B5EF4-FFF2-40B4-BE49-F238E27FC236}">
              <a16:creationId xmlns:a16="http://schemas.microsoft.com/office/drawing/2014/main" id="{AB7B82B1-BAC5-417F-9DB8-557D7BE7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10731261" y="20826413"/>
          <a:ext cx="1223872" cy="497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214</xdr:col>
      <xdr:colOff>400050</xdr:colOff>
      <xdr:row>0</xdr:row>
      <xdr:rowOff>19050</xdr:rowOff>
    </xdr:from>
    <xdr:to>
      <xdr:col>214</xdr:col>
      <xdr:colOff>400050</xdr:colOff>
      <xdr:row>0</xdr:row>
      <xdr:rowOff>19050</xdr:rowOff>
    </xdr:to>
    <xdr:sp macro="" textlink="">
      <xdr:nvSpPr>
        <xdr:cNvPr id="39" name="Object 38" hidden="1">
          <a:extLst>
            <a:ext uri="{63B3BB69-23CF-44E3-9099-C40C66FF867C}">
              <a14:compatExt xmlns:a14="http://schemas.microsoft.com/office/drawing/2010/main" spid="_x0000_s52262"/>
            </a:ext>
            <a:ext uri="{FF2B5EF4-FFF2-40B4-BE49-F238E27FC236}">
              <a16:creationId xmlns:a16="http://schemas.microsoft.com/office/drawing/2014/main" id="{6D7407E5-AFA5-43E2-B3BE-5CA0105F53D6}"/>
            </a:ext>
          </a:extLst>
        </xdr:cNvPr>
        <xdr:cNvSpPr>
          <a:spLocks noChangeAspect="1"/>
        </xdr:cNvSpPr>
      </xdr:nvSpPr>
      <xdr:spPr bwMode="auto">
        <a:xfrm>
          <a:off x="7238504700" y="19050"/>
          <a:ext cx="0" cy="0"/>
        </a:xfrm>
        <a:prstGeom prst="rect">
          <a:avLst/>
        </a:prstGeom>
        <a:noFill/>
        <a:ln w="9525">
          <a:noFill/>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1835727</xdr:colOff>
      <xdr:row>4</xdr:row>
      <xdr:rowOff>138546</xdr:rowOff>
    </xdr:from>
    <xdr:to>
      <xdr:col>4</xdr:col>
      <xdr:colOff>3944407</xdr:colOff>
      <xdr:row>5</xdr:row>
      <xdr:rowOff>387987</xdr:rowOff>
    </xdr:to>
    <xdr:pic>
      <xdr:nvPicPr>
        <xdr:cNvPr id="40" name="גרפיקה 39">
          <a:extLst>
            <a:ext uri="{FF2B5EF4-FFF2-40B4-BE49-F238E27FC236}">
              <a16:creationId xmlns:a16="http://schemas.microsoft.com/office/drawing/2014/main" id="{85030096-7374-4B53-A00A-328A2C8E0E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7337087393" y="843396"/>
          <a:ext cx="2108680" cy="439941"/>
        </a:xfrm>
        <a:prstGeom prst="rect">
          <a:avLst/>
        </a:prstGeom>
      </xdr:spPr>
    </xdr:pic>
    <xdr:clientData/>
  </xdr:twoCellAnchor>
  <xdr:twoCellAnchor editAs="oneCell">
    <xdr:from>
      <xdr:col>4</xdr:col>
      <xdr:colOff>1064741</xdr:colOff>
      <xdr:row>94</xdr:row>
      <xdr:rowOff>96172</xdr:rowOff>
    </xdr:from>
    <xdr:to>
      <xdr:col>4</xdr:col>
      <xdr:colOff>3047620</xdr:colOff>
      <xdr:row>96</xdr:row>
      <xdr:rowOff>138239</xdr:rowOff>
    </xdr:to>
    <xdr:pic>
      <xdr:nvPicPr>
        <xdr:cNvPr id="41" name="גרפיקה 40">
          <a:extLst>
            <a:ext uri="{FF2B5EF4-FFF2-40B4-BE49-F238E27FC236}">
              <a16:creationId xmlns:a16="http://schemas.microsoft.com/office/drawing/2014/main" id="{5D30F7D1-1C6A-410C-ACC0-3E31DC934B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7337984180" y="20803522"/>
          <a:ext cx="1982879" cy="423067"/>
        </a:xfrm>
        <a:prstGeom prst="rect">
          <a:avLst/>
        </a:prstGeom>
      </xdr:spPr>
    </xdr:pic>
    <xdr:clientData/>
  </xdr:twoCellAnchor>
  <xdr:twoCellAnchor editAs="oneCell">
    <xdr:from>
      <xdr:col>0</xdr:col>
      <xdr:colOff>95250</xdr:colOff>
      <xdr:row>4</xdr:row>
      <xdr:rowOff>69272</xdr:rowOff>
    </xdr:from>
    <xdr:to>
      <xdr:col>0</xdr:col>
      <xdr:colOff>1362075</xdr:colOff>
      <xdr:row>6</xdr:row>
      <xdr:rowOff>139410</xdr:rowOff>
    </xdr:to>
    <xdr:pic>
      <xdr:nvPicPr>
        <xdr:cNvPr id="42" name="תמונה 1">
          <a:extLst>
            <a:ext uri="{FF2B5EF4-FFF2-40B4-BE49-F238E27FC236}">
              <a16:creationId xmlns:a16="http://schemas.microsoft.com/office/drawing/2014/main" id="{524ECC27-D56B-41F2-B5F8-7E05154ECDD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bwMode="auto">
        <a:xfrm>
          <a:off x="7344098850" y="774122"/>
          <a:ext cx="1266825" cy="679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214</xdr:col>
      <xdr:colOff>400050</xdr:colOff>
      <xdr:row>0</xdr:row>
      <xdr:rowOff>19050</xdr:rowOff>
    </xdr:from>
    <xdr:to>
      <xdr:col>214</xdr:col>
      <xdr:colOff>400050</xdr:colOff>
      <xdr:row>0</xdr:row>
      <xdr:rowOff>19050</xdr:rowOff>
    </xdr:to>
    <xdr:pic>
      <xdr:nvPicPr>
        <xdr:cNvPr id="43" name="Picture 38">
          <a:extLst>
            <a:ext uri="{FF2B5EF4-FFF2-40B4-BE49-F238E27FC236}">
              <a16:creationId xmlns:a16="http://schemas.microsoft.com/office/drawing/2014/main" id="{3CD92DB5-8825-4BA2-87BB-A52B4925217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38504700" y="19050"/>
          <a:ext cx="0" cy="0"/>
        </a:xfrm>
        <a:prstGeom prst="rect">
          <a:avLst/>
        </a:prstGeom>
        <a:noFill/>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16352</xdr:col>
      <xdr:colOff>252682</xdr:colOff>
      <xdr:row>267</xdr:row>
      <xdr:rowOff>0</xdr:rowOff>
    </xdr:from>
    <xdr:to>
      <xdr:col>16353</xdr:col>
      <xdr:colOff>127240</xdr:colOff>
      <xdr:row>267</xdr:row>
      <xdr:rowOff>0</xdr:rowOff>
    </xdr:to>
    <xdr:pic>
      <xdr:nvPicPr>
        <xdr:cNvPr id="2" name="Picture 2">
          <a:extLst>
            <a:ext uri="{FF2B5EF4-FFF2-40B4-BE49-F238E27FC236}">
              <a16:creationId xmlns:a16="http://schemas.microsoft.com/office/drawing/2014/main" id="{7380FCD1-4879-47BB-8585-F90BE95B660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3" name="Picture 3">
          <a:extLst>
            <a:ext uri="{FF2B5EF4-FFF2-40B4-BE49-F238E27FC236}">
              <a16:creationId xmlns:a16="http://schemas.microsoft.com/office/drawing/2014/main" id="{3F766552-D6AA-458D-B667-7DA07C31B50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4" name="Picture 4">
          <a:extLst>
            <a:ext uri="{FF2B5EF4-FFF2-40B4-BE49-F238E27FC236}">
              <a16:creationId xmlns:a16="http://schemas.microsoft.com/office/drawing/2014/main" id="{176FEDC6-1394-466B-B669-5BE42B2CAEEC}"/>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5" name="Picture 5">
          <a:extLst>
            <a:ext uri="{FF2B5EF4-FFF2-40B4-BE49-F238E27FC236}">
              <a16:creationId xmlns:a16="http://schemas.microsoft.com/office/drawing/2014/main" id="{1F738130-2A39-4E77-A692-686A0D648B1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6" name="Picture 6">
          <a:extLst>
            <a:ext uri="{FF2B5EF4-FFF2-40B4-BE49-F238E27FC236}">
              <a16:creationId xmlns:a16="http://schemas.microsoft.com/office/drawing/2014/main" id="{B922ABE3-D8BB-4DED-BC72-B1AAD7763B1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7" name="Picture 7">
          <a:extLst>
            <a:ext uri="{FF2B5EF4-FFF2-40B4-BE49-F238E27FC236}">
              <a16:creationId xmlns:a16="http://schemas.microsoft.com/office/drawing/2014/main" id="{0295A561-D088-40ED-8BEF-E81498B06E0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8" name="Picture 8">
          <a:extLst>
            <a:ext uri="{FF2B5EF4-FFF2-40B4-BE49-F238E27FC236}">
              <a16:creationId xmlns:a16="http://schemas.microsoft.com/office/drawing/2014/main" id="{EB707300-8A26-4152-9BB9-571205B4AA7F}"/>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9" name="Picture 9">
          <a:extLst>
            <a:ext uri="{FF2B5EF4-FFF2-40B4-BE49-F238E27FC236}">
              <a16:creationId xmlns:a16="http://schemas.microsoft.com/office/drawing/2014/main" id="{D88A1BBD-1187-4C02-BB3F-086B3CED3271}"/>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10" name="Picture 10">
          <a:extLst>
            <a:ext uri="{FF2B5EF4-FFF2-40B4-BE49-F238E27FC236}">
              <a16:creationId xmlns:a16="http://schemas.microsoft.com/office/drawing/2014/main" id="{68B0337E-B296-48AF-BAF8-8E99709255AD}"/>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11" name="Picture 11">
          <a:extLst>
            <a:ext uri="{FF2B5EF4-FFF2-40B4-BE49-F238E27FC236}">
              <a16:creationId xmlns:a16="http://schemas.microsoft.com/office/drawing/2014/main" id="{9A520656-D99D-443D-8EBC-C7106DD2197F}"/>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12" name="Picture 12">
          <a:extLst>
            <a:ext uri="{FF2B5EF4-FFF2-40B4-BE49-F238E27FC236}">
              <a16:creationId xmlns:a16="http://schemas.microsoft.com/office/drawing/2014/main" id="{07F035F6-106B-47A4-8B41-569B5296FBCB}"/>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13" name="Picture 13">
          <a:extLst>
            <a:ext uri="{FF2B5EF4-FFF2-40B4-BE49-F238E27FC236}">
              <a16:creationId xmlns:a16="http://schemas.microsoft.com/office/drawing/2014/main" id="{46E246A2-31C8-426C-B777-D09662751C5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14" name="Picture 14">
          <a:extLst>
            <a:ext uri="{FF2B5EF4-FFF2-40B4-BE49-F238E27FC236}">
              <a16:creationId xmlns:a16="http://schemas.microsoft.com/office/drawing/2014/main" id="{92474EF4-6638-4F8A-B809-8788D511FCA4}"/>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15" name="Picture 15">
          <a:extLst>
            <a:ext uri="{FF2B5EF4-FFF2-40B4-BE49-F238E27FC236}">
              <a16:creationId xmlns:a16="http://schemas.microsoft.com/office/drawing/2014/main" id="{06A84804-226E-4E1E-8E7B-A61C7DB30AC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16" name="Picture 16">
          <a:extLst>
            <a:ext uri="{FF2B5EF4-FFF2-40B4-BE49-F238E27FC236}">
              <a16:creationId xmlns:a16="http://schemas.microsoft.com/office/drawing/2014/main" id="{B3CFC9F5-4BAC-43BC-98D0-53A93DCBA06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17" name="Picture 17">
          <a:extLst>
            <a:ext uri="{FF2B5EF4-FFF2-40B4-BE49-F238E27FC236}">
              <a16:creationId xmlns:a16="http://schemas.microsoft.com/office/drawing/2014/main" id="{9BD0D0C2-8554-43E7-ABA5-071A88D865D1}"/>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18" name="Picture 18">
          <a:extLst>
            <a:ext uri="{FF2B5EF4-FFF2-40B4-BE49-F238E27FC236}">
              <a16:creationId xmlns:a16="http://schemas.microsoft.com/office/drawing/2014/main" id="{0435F055-D559-40BB-AA6A-27573A20F6C7}"/>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19" name="Picture 19">
          <a:extLst>
            <a:ext uri="{FF2B5EF4-FFF2-40B4-BE49-F238E27FC236}">
              <a16:creationId xmlns:a16="http://schemas.microsoft.com/office/drawing/2014/main" id="{912D4F1D-A025-4E27-BD9D-9E6F99A5E36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20" name="Picture 20">
          <a:extLst>
            <a:ext uri="{FF2B5EF4-FFF2-40B4-BE49-F238E27FC236}">
              <a16:creationId xmlns:a16="http://schemas.microsoft.com/office/drawing/2014/main" id="{A2744CE6-0C64-45DA-A969-5CC0EB8BBA58}"/>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21" name="Picture 21">
          <a:extLst>
            <a:ext uri="{FF2B5EF4-FFF2-40B4-BE49-F238E27FC236}">
              <a16:creationId xmlns:a16="http://schemas.microsoft.com/office/drawing/2014/main" id="{D02F5EE8-8381-460B-8D5D-322E96B2180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22" name="Picture 22">
          <a:extLst>
            <a:ext uri="{FF2B5EF4-FFF2-40B4-BE49-F238E27FC236}">
              <a16:creationId xmlns:a16="http://schemas.microsoft.com/office/drawing/2014/main" id="{04F7B456-4E82-4ABB-B869-D330AB9D9565}"/>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23" name="Picture 23">
          <a:extLst>
            <a:ext uri="{FF2B5EF4-FFF2-40B4-BE49-F238E27FC236}">
              <a16:creationId xmlns:a16="http://schemas.microsoft.com/office/drawing/2014/main" id="{AF5EFBE7-0D8D-4E32-BEDB-2DC59337499C}"/>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252682</xdr:colOff>
      <xdr:row>267</xdr:row>
      <xdr:rowOff>0</xdr:rowOff>
    </xdr:from>
    <xdr:to>
      <xdr:col>16353</xdr:col>
      <xdr:colOff>127240</xdr:colOff>
      <xdr:row>267</xdr:row>
      <xdr:rowOff>0</xdr:rowOff>
    </xdr:to>
    <xdr:pic>
      <xdr:nvPicPr>
        <xdr:cNvPr id="24" name="Picture 24">
          <a:extLst>
            <a:ext uri="{FF2B5EF4-FFF2-40B4-BE49-F238E27FC236}">
              <a16:creationId xmlns:a16="http://schemas.microsoft.com/office/drawing/2014/main" id="{C9DDEC9A-6886-4585-8637-B68131959874}"/>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750685" y="53673375"/>
          <a:ext cx="3222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16352</xdr:col>
      <xdr:colOff>338407</xdr:colOff>
      <xdr:row>267</xdr:row>
      <xdr:rowOff>0</xdr:rowOff>
    </xdr:from>
    <xdr:to>
      <xdr:col>16353</xdr:col>
      <xdr:colOff>260590</xdr:colOff>
      <xdr:row>267</xdr:row>
      <xdr:rowOff>0</xdr:rowOff>
    </xdr:to>
    <xdr:pic>
      <xdr:nvPicPr>
        <xdr:cNvPr id="25" name="Picture 25">
          <a:extLst>
            <a:ext uri="{FF2B5EF4-FFF2-40B4-BE49-F238E27FC236}">
              <a16:creationId xmlns:a16="http://schemas.microsoft.com/office/drawing/2014/main" id="{F0609CF0-BBD2-4221-9071-673E32777A82}"/>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17335" y="53673375"/>
          <a:ext cx="36985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26" name="Picture 26">
          <a:extLst>
            <a:ext uri="{FF2B5EF4-FFF2-40B4-BE49-F238E27FC236}">
              <a16:creationId xmlns:a16="http://schemas.microsoft.com/office/drawing/2014/main" id="{D4C40B67-0FA2-4975-9EA5-B0B7DC0EAE6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27" name="Picture 27">
          <a:extLst>
            <a:ext uri="{FF2B5EF4-FFF2-40B4-BE49-F238E27FC236}">
              <a16:creationId xmlns:a16="http://schemas.microsoft.com/office/drawing/2014/main" id="{F99FCC13-D193-4D6A-8E30-97A2735B727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28" name="Picture 28">
          <a:extLst>
            <a:ext uri="{FF2B5EF4-FFF2-40B4-BE49-F238E27FC236}">
              <a16:creationId xmlns:a16="http://schemas.microsoft.com/office/drawing/2014/main" id="{5A900FAD-0F6C-4353-B576-3583E01771C6}"/>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29" name="Picture 29">
          <a:extLst>
            <a:ext uri="{FF2B5EF4-FFF2-40B4-BE49-F238E27FC236}">
              <a16:creationId xmlns:a16="http://schemas.microsoft.com/office/drawing/2014/main" id="{18BF0F3C-45EE-4B96-98EA-77E2897B0052}"/>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0" name="Picture 30">
          <a:extLst>
            <a:ext uri="{FF2B5EF4-FFF2-40B4-BE49-F238E27FC236}">
              <a16:creationId xmlns:a16="http://schemas.microsoft.com/office/drawing/2014/main" id="{D232153C-DA1C-425A-A4B7-91313314DE5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1" name="Picture 31">
          <a:extLst>
            <a:ext uri="{FF2B5EF4-FFF2-40B4-BE49-F238E27FC236}">
              <a16:creationId xmlns:a16="http://schemas.microsoft.com/office/drawing/2014/main" id="{44967D98-D575-4936-A468-13EB6280407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2" name="Picture 32">
          <a:extLst>
            <a:ext uri="{FF2B5EF4-FFF2-40B4-BE49-F238E27FC236}">
              <a16:creationId xmlns:a16="http://schemas.microsoft.com/office/drawing/2014/main" id="{435575F7-C0D3-4FF9-8F0F-A88E54A7FD2B}"/>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3" name="Picture 33">
          <a:extLst>
            <a:ext uri="{FF2B5EF4-FFF2-40B4-BE49-F238E27FC236}">
              <a16:creationId xmlns:a16="http://schemas.microsoft.com/office/drawing/2014/main" id="{06D79BFB-CB52-41B0-A584-C7D177D7B6CA}"/>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4" name="Picture 34">
          <a:extLst>
            <a:ext uri="{FF2B5EF4-FFF2-40B4-BE49-F238E27FC236}">
              <a16:creationId xmlns:a16="http://schemas.microsoft.com/office/drawing/2014/main" id="{2B82B1E3-BACF-4B1A-BA99-0BFA2BA9861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5" name="Picture 35">
          <a:extLst>
            <a:ext uri="{FF2B5EF4-FFF2-40B4-BE49-F238E27FC236}">
              <a16:creationId xmlns:a16="http://schemas.microsoft.com/office/drawing/2014/main" id="{2BF6379E-9701-4A5A-B133-B019B8BC5010}"/>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6" name="Picture 36">
          <a:extLst>
            <a:ext uri="{FF2B5EF4-FFF2-40B4-BE49-F238E27FC236}">
              <a16:creationId xmlns:a16="http://schemas.microsoft.com/office/drawing/2014/main" id="{A14708FC-85B4-4D66-9518-45EE5159C1F9}"/>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16351</xdr:col>
      <xdr:colOff>404364</xdr:colOff>
      <xdr:row>267</xdr:row>
      <xdr:rowOff>0</xdr:rowOff>
    </xdr:from>
    <xdr:to>
      <xdr:col>16353</xdr:col>
      <xdr:colOff>222490</xdr:colOff>
      <xdr:row>267</xdr:row>
      <xdr:rowOff>0</xdr:rowOff>
    </xdr:to>
    <xdr:pic>
      <xdr:nvPicPr>
        <xdr:cNvPr id="37" name="Picture 37">
          <a:extLst>
            <a:ext uri="{FF2B5EF4-FFF2-40B4-BE49-F238E27FC236}">
              <a16:creationId xmlns:a16="http://schemas.microsoft.com/office/drawing/2014/main" id="{7E6D712E-7BD3-4D4A-AEAB-AC2F445581CE}"/>
            </a:ext>
          </a:extLst>
        </xdr:cNvPr>
        <xdr:cNvPicPr>
          <a:picLocks noChangeAspect="1" noChangeArrowheads="1"/>
        </xdr:cNvPicPr>
      </xdr:nvPicPr>
      <xdr:blipFill>
        <a:blip xmlns:r="http://schemas.openxmlformats.org/officeDocument/2006/relationships" r:embed="rId1">
          <a:lum bright="-6000" contrast="29999"/>
          <a:extLst>
            <a:ext uri="{28A0092B-C50C-407E-A947-70E740481C1C}">
              <a14:useLocalDpi xmlns:a14="http://schemas.microsoft.com/office/drawing/2010/main"/>
            </a:ext>
          </a:extLst>
        </a:blip>
        <a:stretch>
          <a:fillRect/>
        </a:stretch>
      </xdr:blipFill>
      <xdr:spPr bwMode="auto">
        <a:xfrm>
          <a:off x="13655435" y="53673375"/>
          <a:ext cx="71347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16357</xdr:col>
      <xdr:colOff>132092</xdr:colOff>
      <xdr:row>98</xdr:row>
      <xdr:rowOff>119063</xdr:rowOff>
    </xdr:from>
    <xdr:to>
      <xdr:col>16360</xdr:col>
      <xdr:colOff>12939</xdr:colOff>
      <xdr:row>101</xdr:row>
      <xdr:rowOff>44847</xdr:rowOff>
    </xdr:to>
    <xdr:pic>
      <xdr:nvPicPr>
        <xdr:cNvPr id="38" name="Picture 1" descr="KENES ISRAEL LOGO">
          <a:extLst>
            <a:ext uri="{FF2B5EF4-FFF2-40B4-BE49-F238E27FC236}">
              <a16:creationId xmlns:a16="http://schemas.microsoft.com/office/drawing/2014/main" id="{2666DF9F-7695-4D68-8465-618EF3DAF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10731261" y="21588413"/>
          <a:ext cx="1223872" cy="497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214</xdr:col>
      <xdr:colOff>400050</xdr:colOff>
      <xdr:row>0</xdr:row>
      <xdr:rowOff>19050</xdr:rowOff>
    </xdr:from>
    <xdr:to>
      <xdr:col>214</xdr:col>
      <xdr:colOff>400050</xdr:colOff>
      <xdr:row>0</xdr:row>
      <xdr:rowOff>19050</xdr:rowOff>
    </xdr:to>
    <xdr:sp macro="" textlink="">
      <xdr:nvSpPr>
        <xdr:cNvPr id="39" name="Object 38" hidden="1">
          <a:extLst>
            <a:ext uri="{63B3BB69-23CF-44E3-9099-C40C66FF867C}">
              <a14:compatExt xmlns:a14="http://schemas.microsoft.com/office/drawing/2010/main" spid="_x0000_s52262"/>
            </a:ext>
            <a:ext uri="{FF2B5EF4-FFF2-40B4-BE49-F238E27FC236}">
              <a16:creationId xmlns:a16="http://schemas.microsoft.com/office/drawing/2014/main" id="{34FB0944-AFFC-47C3-9463-638585B39056}"/>
            </a:ext>
          </a:extLst>
        </xdr:cNvPr>
        <xdr:cNvSpPr>
          <a:spLocks noChangeAspect="1"/>
        </xdr:cNvSpPr>
      </xdr:nvSpPr>
      <xdr:spPr bwMode="auto">
        <a:xfrm>
          <a:off x="7238504700" y="19050"/>
          <a:ext cx="0" cy="0"/>
        </a:xfrm>
        <a:prstGeom prst="rect">
          <a:avLst/>
        </a:prstGeom>
        <a:noFill/>
        <a:ln w="9525">
          <a:noFill/>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1835727</xdr:colOff>
      <xdr:row>4</xdr:row>
      <xdr:rowOff>138546</xdr:rowOff>
    </xdr:from>
    <xdr:to>
      <xdr:col>4</xdr:col>
      <xdr:colOff>3944407</xdr:colOff>
      <xdr:row>5</xdr:row>
      <xdr:rowOff>387987</xdr:rowOff>
    </xdr:to>
    <xdr:pic>
      <xdr:nvPicPr>
        <xdr:cNvPr id="40" name="גרפיקה 39">
          <a:extLst>
            <a:ext uri="{FF2B5EF4-FFF2-40B4-BE49-F238E27FC236}">
              <a16:creationId xmlns:a16="http://schemas.microsoft.com/office/drawing/2014/main" id="{1C598A0E-537E-4D34-B19D-2BB79310581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7337087393" y="843396"/>
          <a:ext cx="2108680" cy="439941"/>
        </a:xfrm>
        <a:prstGeom prst="rect">
          <a:avLst/>
        </a:prstGeom>
      </xdr:spPr>
    </xdr:pic>
    <xdr:clientData/>
  </xdr:twoCellAnchor>
  <xdr:twoCellAnchor editAs="oneCell">
    <xdr:from>
      <xdr:col>4</xdr:col>
      <xdr:colOff>1064741</xdr:colOff>
      <xdr:row>98</xdr:row>
      <xdr:rowOff>96172</xdr:rowOff>
    </xdr:from>
    <xdr:to>
      <xdr:col>4</xdr:col>
      <xdr:colOff>3047620</xdr:colOff>
      <xdr:row>100</xdr:row>
      <xdr:rowOff>138239</xdr:rowOff>
    </xdr:to>
    <xdr:pic>
      <xdr:nvPicPr>
        <xdr:cNvPr id="41" name="גרפיקה 40">
          <a:extLst>
            <a:ext uri="{FF2B5EF4-FFF2-40B4-BE49-F238E27FC236}">
              <a16:creationId xmlns:a16="http://schemas.microsoft.com/office/drawing/2014/main" id="{DC26F9F7-859D-422B-A51F-8388436414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7337984180" y="21565522"/>
          <a:ext cx="1982879" cy="423067"/>
        </a:xfrm>
        <a:prstGeom prst="rect">
          <a:avLst/>
        </a:prstGeom>
      </xdr:spPr>
    </xdr:pic>
    <xdr:clientData/>
  </xdr:twoCellAnchor>
  <xdr:twoCellAnchor editAs="oneCell">
    <xdr:from>
      <xdr:col>0</xdr:col>
      <xdr:colOff>95250</xdr:colOff>
      <xdr:row>4</xdr:row>
      <xdr:rowOff>69272</xdr:rowOff>
    </xdr:from>
    <xdr:to>
      <xdr:col>0</xdr:col>
      <xdr:colOff>1362075</xdr:colOff>
      <xdr:row>6</xdr:row>
      <xdr:rowOff>139410</xdr:rowOff>
    </xdr:to>
    <xdr:pic>
      <xdr:nvPicPr>
        <xdr:cNvPr id="42" name="תמונה 1">
          <a:extLst>
            <a:ext uri="{FF2B5EF4-FFF2-40B4-BE49-F238E27FC236}">
              <a16:creationId xmlns:a16="http://schemas.microsoft.com/office/drawing/2014/main" id="{08E46C86-02F5-4CEA-9F20-622419F33A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bwMode="auto">
        <a:xfrm>
          <a:off x="7344098850" y="774122"/>
          <a:ext cx="1266825" cy="679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214</xdr:col>
      <xdr:colOff>400050</xdr:colOff>
      <xdr:row>0</xdr:row>
      <xdr:rowOff>19050</xdr:rowOff>
    </xdr:from>
    <xdr:to>
      <xdr:col>214</xdr:col>
      <xdr:colOff>400050</xdr:colOff>
      <xdr:row>0</xdr:row>
      <xdr:rowOff>19050</xdr:rowOff>
    </xdr:to>
    <xdr:pic>
      <xdr:nvPicPr>
        <xdr:cNvPr id="43" name="Picture 38">
          <a:extLst>
            <a:ext uri="{FF2B5EF4-FFF2-40B4-BE49-F238E27FC236}">
              <a16:creationId xmlns:a16="http://schemas.microsoft.com/office/drawing/2014/main" id="{BEB4E8E5-2388-418B-8F51-EC57F8C0D66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38504700" y="19050"/>
          <a:ext cx="0" cy="0"/>
        </a:xfrm>
        <a:prstGeom prst="rect">
          <a:avLst/>
        </a:prstGeom>
        <a:noFill/>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1666875</xdr:colOff>
      <xdr:row>0</xdr:row>
      <xdr:rowOff>95250</xdr:rowOff>
    </xdr:from>
    <xdr:to>
      <xdr:col>4</xdr:col>
      <xdr:colOff>4029075</xdr:colOff>
      <xdr:row>3</xdr:row>
      <xdr:rowOff>161925</xdr:rowOff>
    </xdr:to>
    <xdr:pic>
      <xdr:nvPicPr>
        <xdr:cNvPr id="2" name="תמונה 12">
          <a:extLst>
            <a:ext uri="{FF2B5EF4-FFF2-40B4-BE49-F238E27FC236}">
              <a16:creationId xmlns:a16="http://schemas.microsoft.com/office/drawing/2014/main" id="{CA1BD917-1703-4C20-B02A-0E9160FA2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9986619600" y="95250"/>
          <a:ext cx="23622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38767</xdr:colOff>
      <xdr:row>29</xdr:row>
      <xdr:rowOff>104776</xdr:rowOff>
    </xdr:from>
    <xdr:to>
      <xdr:col>4</xdr:col>
      <xdr:colOff>504825</xdr:colOff>
      <xdr:row>37</xdr:row>
      <xdr:rowOff>123825</xdr:rowOff>
    </xdr:to>
    <xdr:pic>
      <xdr:nvPicPr>
        <xdr:cNvPr id="3" name="תמונה 2" descr="cid:0bde226b-62c2-4e56-b04d-a6fb903f9e87@eurprd08.prod.outlook.com">
          <a:extLst>
            <a:ext uri="{FF2B5EF4-FFF2-40B4-BE49-F238E27FC236}">
              <a16:creationId xmlns:a16="http://schemas.microsoft.com/office/drawing/2014/main" id="{F4E70F2C-0FB5-40A4-B6BE-B61A601AB3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9990143850" y="7172326"/>
          <a:ext cx="4095083" cy="1543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קארין אפריאט" id="{3E900AB8-71BD-44A8-B6FB-BCF4C043886A}" userId="S::afriat_k@mac.org.il::c36787d7-264d-4280-85cf-1e6c31fb298c" providerId="AD"/>
  <person displayName="אורטל טוזון" id="{00865CF1-07A1-45ED-9870-5353319773A8}" userId="S::toozon_o@mac.org.il::0fdde0e1-99d7-474a-80f6-1509cf5a84bc" providerId="AD"/>
  <person displayName="דנה שרשוב" id="{5D5069D0-3C83-461C-8632-F55C4E79D171}" userId="S::sharasho_d@mac.org.il::8cc3ba75-63c7-4d0d-b0b8-b7b8d71e16f2" providerId="AD"/>
  <person displayName="גלית שפר" id="{F8614540-1A10-4639-AA29-D5045BC8A7AF}" userId="S::sheffer_ga@mac.org.il::8f8aa92c-46e3-49ef-b1c2-991149957120" providerId="AD"/>
</personList>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5-09-04T12:06:50.75" personId="{3E900AB8-71BD-44A8-B6FB-BCF4C043886A}" id="{2682E93A-B842-4F63-9AF7-5D724D0FF9B8}">
    <text>190 חדרים בכל מחזור</text>
  </threadedComment>
  <threadedComment ref="F7" dT="2025-09-04T12:53:17.11" personId="{3E900AB8-71BD-44A8-B6FB-BCF4C043886A}" id="{3AE06523-AA94-4F1C-BF2F-E0310DB7533A}">
    <text>החישוב בוצע כך: 110 לאדם כפול 55 מקומות באוטובוס שווה לעלות לאוטובוס אחד</text>
  </threadedComment>
  <threadedComment ref="F7" dT="2025-09-09T11:31:05.12" personId="{F8614540-1A10-4639-AA29-D5045BC8A7AF}" id="{39298156-C150-4CA7-AF27-F49DB44A0E85}" parentId="{3AE06523-AA94-4F1C-BF2F-E0310DB7533A}">
    <text xml:space="preserve">        כפול 50 ולא 55</text>
  </threadedComment>
  <threadedComment ref="D8" dT="2025-09-04T11:21:04.09" personId="{3E900AB8-71BD-44A8-B6FB-BCF4C043886A}" id="{0F31F813-270C-40AE-8052-BF0B6B3EB14E}">
    <text>בניית טופס רישום, מענה במיילים, תקשור בוואטסאפ וניהול קבוצת וואטסאפ</text>
  </threadedComment>
  <threadedComment ref="E8" dT="2025-09-07T10:07:19.70" personId="{3E900AB8-71BD-44A8-B6FB-BCF4C043886A}" id="{D029B4B5-28D0-4A5F-AF91-2A7DDEC975E6}">
    <text>לא כולל מענה טלפוני או במיילים</text>
  </threadedComment>
  <threadedComment ref="E8" dT="2025-09-09T11:45:33.54" personId="{F8614540-1A10-4639-AA29-D5045BC8A7AF}" id="{7A301AB9-4CBA-4279-90B7-5C0AB73E9294}" parentId="{D029B4B5-28D0-4A5F-AF91-2A7DDEC975E6}">
    <text>הוספנו מענה במיילים בתמחור</text>
  </threadedComment>
  <threadedComment ref="H8" dT="2025-09-04T12:42:12.86" personId="{3E900AB8-71BD-44A8-B6FB-BCF4C043886A}" id="{A149FEDC-D1CB-46E7-A07F-E7457C29CE9D}">
    <text>דף נחיתה באתר רישום ללא עלות</text>
  </threadedComment>
  <threadedComment ref="D9" dT="2025-09-04T11:14:43.09" personId="{3E900AB8-71BD-44A8-B6FB-BCF4C043886A}" id="{4D1A4708-6DA1-4DEF-91DE-8D40B23C41A6}">
    <text>צוין מחיר 600 ₪ לכל מחזור אך לא צוין בתמחור</text>
  </threadedComment>
  <threadedComment ref="D9" dT="2025-09-09T11:51:32.29" personId="{F8614540-1A10-4639-AA29-D5045BC8A7AF}" id="{3426D9A8-A418-47DC-8828-AC765F350B9F}" parentId="{4D1A4708-6DA1-4DEF-91DE-8D40B23C41A6}">
    <text>צוין עלות לבקבוק לאוטובוס ולפי זה התמחור</text>
  </threadedComment>
  <threadedComment ref="E9" dT="2025-09-07T09:30:03.31" personId="{3E900AB8-71BD-44A8-B6FB-BCF4C043886A}" id="{302D4DA1-6C55-433A-8B87-8BEFF01D6493}">
    <text>האם העלות היא ל2 בקבוקים בכל חדר?</text>
  </threadedComment>
  <threadedComment ref="H9" dT="2025-09-11T10:19:36.01" personId="{5D5069D0-3C83-461C-8632-F55C4E79D171}" id="{4FFAB547-7466-4968-A434-B78B3DDA5726}">
    <text>לא כלול בהצעת הספק</text>
  </threadedComment>
  <threadedComment ref="E10" dT="2025-09-07T09:31:26.14" personId="{3E900AB8-71BD-44A8-B6FB-BCF4C043886A}" id="{715EA654-9110-40DA-AFDB-6B44DA18C35B}">
    <text>קבלת פנים משודרגת</text>
  </threadedComment>
  <threadedComment ref="F10" dT="2025-09-04T12:55:23.22" personId="{3E900AB8-71BD-44A8-B6FB-BCF4C043886A}" id="{FB9A683D-FA8D-40B0-B5EC-426D55F24AF3}">
    <text>ארוחת צהריים בשרית קלה במסעדת המלון</text>
  </threadedComment>
  <threadedComment ref="H12" dT="2025-09-11T10:22:09.88" personId="{5D5069D0-3C83-461C-8632-F55C4E79D171}" id="{74130A77-70A9-4C3F-A2AA-D8D45246CB0E}">
    <text>עלות הגברה כלולה במחיר אומן</text>
  </threadedComment>
  <threadedComment ref="E14" dT="2025-09-07T10:12:44.17" personId="{3E900AB8-71BD-44A8-B6FB-BCF4C043886A}" id="{1F00535D-F3A7-4656-8049-990A91314A18}">
    <text>כלול במחיר של האלכוהול</text>
  </threadedComment>
  <threadedComment ref="F14" dT="2025-09-04T12:59:07.77" personId="{3E900AB8-71BD-44A8-B6FB-BCF4C043886A}" id="{BC4DA1EA-E77A-4531-B064-DD8295250FC8}">
    <text>באולם של המלון כולל במה, הגברה ותאורה, מופע ובר יין ובירה</text>
  </threadedComment>
  <threadedComment ref="H15" dT="2025-09-04T12:38:34.36" personId="{3E900AB8-71BD-44A8-B6FB-BCF4C043886A}" id="{2330D8A7-46F7-4F08-B136-3DF6920CCE8E}">
    <text>כדוגמת סטלוס ואורן חן או היווניה או דומים ברמתם</text>
  </threadedComment>
  <threadedComment ref="D16" dT="2025-09-04T11:14:06.19" personId="{3E900AB8-71BD-44A8-B6FB-BCF4C043886A}" id="{46DD3955-7A19-45E5-91F5-CA17A7969FBC}">
    <text>בירה יין</text>
  </threadedComment>
  <threadedComment ref="D20" dT="2025-09-04T11:17:52.49" personId="{3E900AB8-71BD-44A8-B6FB-BCF4C043886A}" id="{D89AACCD-C244-4F35-83AA-0C70131882B6}">
    <text>השכרת חוף נאמוס</text>
  </threadedComment>
  <threadedComment ref="H20" dT="2025-09-04T12:39:21.88" personId="{3E900AB8-71BD-44A8-B6FB-BCF4C043886A}" id="{FED6062C-1324-4119-9D3E-673627E4BF7A}">
    <text>פעילות באינדי פארק כולל א. צהריים</text>
  </threadedComment>
  <threadedComment ref="D25" dT="2025-09-04T11:22:40.60" personId="{3E900AB8-71BD-44A8-B6FB-BCF4C043886A}" id="{DABDE7C6-5401-4B40-93E0-B8876D96E8C0}">
    <text>קאפות , שטיח מודפס</text>
  </threadedComment>
  <threadedComment ref="D26" dT="2025-09-04T11:23:34.95" personId="{3E900AB8-71BD-44A8-B6FB-BCF4C043886A}" id="{4105D7EB-C8A7-4200-8D3B-4B1B4AF19040}">
    <text>צוין רק שליחה בוואטסאפ</text>
  </threadedComment>
  <threadedComment ref="H30" dT="2025-09-04T12:42:30.66" personId="{3E900AB8-71BD-44A8-B6FB-BCF4C043886A}" id="{B986E54B-42AF-4A91-9A13-4C8DF4046D68}">
    <text>ללא עלות</text>
  </threadedComment>
  <threadedComment ref="F35" dT="2025-09-04T13:02:03.39" personId="{3E900AB8-71BD-44A8-B6FB-BCF4C043886A}" id="{51369E10-D4F1-4585-8AB4-B41DE4B1D944}">
    <text>עלות מער 1 20 ₪ כפול 400 איש</text>
  </threadedComment>
  <threadedComment ref="H35" dT="2025-09-04T12:12:33.76" personId="{3E900AB8-71BD-44A8-B6FB-BCF4C043886A}" id="{BF957DDC-0520-484B-9081-E8847E214FA4}">
    <text>2 מדריכים בכל מחזור</text>
  </threadedComment>
  <threadedComment ref="H41" dT="2025-09-04T12:45:32.46" personId="{3E900AB8-71BD-44A8-B6FB-BCF4C043886A}" id="{DBA10F9F-DBDE-4B7E-8BD7-DEE4C1BAF9E5}">
    <text>המחירים שצוינו כוללים מעמ, לא צויין עמלת הפקה</text>
  </threadedComment>
</ThreadedComments>
</file>

<file path=xl/threadedComments/threadedComment2.xml><?xml version="1.0" encoding="utf-8"?>
<ThreadedComments xmlns="http://schemas.microsoft.com/office/spreadsheetml/2018/threadedcomments" xmlns:x="http://schemas.openxmlformats.org/spreadsheetml/2006/main">
  <threadedComment ref="H5" dT="2025-09-04T12:06:50.75" personId="{3E900AB8-71BD-44A8-B6FB-BCF4C043886A}" id="{D34DE0AA-28F5-4CA9-9B39-32537793421A}">
    <text>190 חדרים בכל מחזור</text>
  </threadedComment>
  <threadedComment ref="F7" dT="2025-09-04T12:53:17.11" personId="{3E900AB8-71BD-44A8-B6FB-BCF4C043886A}" id="{49C86D7B-A59C-4D0C-BB87-A53B6CE3E6C7}">
    <text>החישוב בוצע כך: 110 לאדם כפול 55 מקומות באוטובוס שווה לעלות לאוטובוס אחד</text>
  </threadedComment>
  <threadedComment ref="F7" dT="2025-09-09T11:31:05.12" personId="{F8614540-1A10-4639-AA29-D5045BC8A7AF}" id="{78638245-1A49-4F3F-BE97-CC8F4A24AEA0}" parentId="{49C86D7B-A59C-4D0C-BB87-A53B6CE3E6C7}">
    <text xml:space="preserve">        כפול 50 ולא 55</text>
  </threadedComment>
  <threadedComment ref="D8" dT="2025-09-04T11:21:04.09" personId="{3E900AB8-71BD-44A8-B6FB-BCF4C043886A}" id="{1BD24ADF-4E7C-4161-AE9A-92033DEFFAF7}">
    <text>בניית טופס רישום, מענה במיילים, תקשור בוואטסאפ וניהול קבוצת וואטסאפ</text>
  </threadedComment>
  <threadedComment ref="E8" dT="2025-09-07T10:07:19.70" personId="{3E900AB8-71BD-44A8-B6FB-BCF4C043886A}" id="{F6B91530-85E0-42E1-BA1D-CFCEBFBF0EDA}">
    <text>לא כולל מענה טלפוני או במיילים</text>
  </threadedComment>
  <threadedComment ref="E8" dT="2025-09-09T11:45:33.54" personId="{F8614540-1A10-4639-AA29-D5045BC8A7AF}" id="{90D799E2-831B-4376-878D-6E6F8B240CC1}" parentId="{F6B91530-85E0-42E1-BA1D-CFCEBFBF0EDA}">
    <text>הוספנו מענה במיילים בתמחור</text>
  </threadedComment>
  <threadedComment ref="G8" dT="2025-09-18T04:26:31.34" personId="{00865CF1-07A1-45ED-9870-5353319773A8}" id="{1C9F093B-211E-442B-AD7E-DA286877E948}">
    <text xml:space="preserve">לקחנו בחשבון אתר רישום בעל היכולת לרשום לארבעה סבבי נופש שונים, כולל הכנת רומינג ליסט מסודר למלון לפי הקריטריונים הנדרשים. מענה לשאלות טכניות על ההליך עצמו באמצעות מייל תמיכה
</text>
  </threadedComment>
  <threadedComment ref="H8" dT="2025-09-04T12:42:12.86" personId="{3E900AB8-71BD-44A8-B6FB-BCF4C043886A}" id="{1AEF738F-FF4D-4991-82F2-42EA00E50C4D}">
    <text>דף נחיתה באתר רישום ללא עלות</text>
  </threadedComment>
  <threadedComment ref="D9" dT="2025-09-04T11:14:43.09" personId="{3E900AB8-71BD-44A8-B6FB-BCF4C043886A}" id="{40BEB421-61C1-42C6-A286-E0876B480050}">
    <text>צוין מחיר 600 ₪ לכל מחזור אך לא צוין בתמחור</text>
  </threadedComment>
  <threadedComment ref="D9" dT="2025-09-09T11:51:32.29" personId="{F8614540-1A10-4639-AA29-D5045BC8A7AF}" id="{7FCB6B5D-4CD5-4BD5-9C6E-1A926630388D}" parentId="{40BEB421-61C1-42C6-A286-E0876B480050}">
    <text>צוין עלות לבקבוק לאוטובוס ולפי זה התמחור</text>
  </threadedComment>
  <threadedComment ref="E9" dT="2025-09-07T09:30:03.31" personId="{3E900AB8-71BD-44A8-B6FB-BCF4C043886A}" id="{99D8CA22-3F3F-401D-8162-38E049C2D0AD}">
    <text>האם העלות היא ל2 בקבוקים בכל חדר?</text>
  </threadedComment>
  <threadedComment ref="F9" dT="2025-09-21T11:07:39.71" personId="{00865CF1-07A1-45ED-9870-5353319773A8}" id="{6E03E932-FE0B-403A-9068-317639261E05}">
    <text>כלול</text>
  </threadedComment>
  <threadedComment ref="G9" dT="2025-09-14T05:08:53.27" personId="{00865CF1-07A1-45ED-9870-5353319773A8}" id="{B2BB8C11-9EB8-4219-93AA-D0FB922EA176}">
    <text>לא כלול בהצעת הספק</text>
  </threadedComment>
  <threadedComment ref="H9" dT="2025-09-11T10:19:36.01" personId="{5D5069D0-3C83-461C-8632-F55C4E79D171}" id="{54511EA4-4851-44B3-B6CF-9D2AFEF1E869}">
    <text>לא כלול בהצעת הספק</text>
  </threadedComment>
  <threadedComment ref="D10" dT="2025-09-17T05:19:42.60" personId="{00865CF1-07A1-45ED-9870-5353319773A8}" id="{9EC5C9A9-1C54-4C2F-A225-84F9F02EFBB8}">
    <text>כולל מים ומיצים</text>
  </threadedComment>
  <threadedComment ref="E10" dT="2025-09-07T09:31:26.14" personId="{3E900AB8-71BD-44A8-B6FB-BCF4C043886A}" id="{44BA0085-15FF-42AA-8F44-DA3BD9A0DF9A}">
    <text>קבלת פנים משודרגת</text>
  </threadedComment>
  <threadedComment ref="F10" dT="2025-09-04T12:55:23.22" personId="{3E900AB8-71BD-44A8-B6FB-BCF4C043886A}" id="{126CA90C-EFCD-45D1-A740-769CB3920C21}">
    <text>ארוחת צהריים בשרית קלה במסעדת המלון</text>
  </threadedComment>
  <threadedComment ref="F11" dT="2025-09-21T11:05:55.77" personId="{00865CF1-07A1-45ED-9870-5353319773A8}" id="{C470875F-0515-4517-A84E-FF22871D7ED3}">
    <text>כלול</text>
  </threadedComment>
  <threadedComment ref="H12" dT="2025-09-11T10:22:09.88" personId="{5D5069D0-3C83-461C-8632-F55C4E79D171}" id="{272B1D4F-5959-4410-BD53-B761E04EB612}">
    <text>עלות הגברה כלולה במחיר אומן</text>
  </threadedComment>
  <threadedComment ref="D14" dT="2025-09-17T05:19:09.90" personId="{00865CF1-07A1-45ED-9870-5353319773A8}" id="{4009F30C-63C0-4551-937B-599E07561D8C}">
    <text>כלול בהצעת מחיר</text>
  </threadedComment>
  <threadedComment ref="E14" dT="2025-09-17T06:05:59.66" personId="{00865CF1-07A1-45ED-9870-5353319773A8}" id="{55E18767-7934-4969-AA89-EBE92D174EE9}">
    <text>כולל יין בירה ושתיה קלה</text>
  </threadedComment>
  <threadedComment ref="F14" dT="2025-09-04T12:59:07.77" personId="{3E900AB8-71BD-44A8-B6FB-BCF4C043886A}" id="{133C6256-0D9C-44C9-8133-5F634D9A144A}">
    <text>באולם של המלון כולל במה, הגברה ותאורה, מופע ובר יין ובירה</text>
  </threadedComment>
  <threadedComment ref="G14" dT="2025-09-18T04:25:08.42" personId="{00865CF1-07A1-45ED-9870-5353319773A8}" id="{FD68D9D5-92AE-4123-AC3F-BAD24007054A}">
    <text>כלולה באירוע ערב</text>
  </threadedComment>
  <threadedComment ref="H15" dT="2025-09-04T12:38:34.36" personId="{3E900AB8-71BD-44A8-B6FB-BCF4C043886A}" id="{84B232AC-D6D3-4289-8183-4B28AB0F0508}">
    <text>כדוגמת סטלוס ואורן חן או היווניה או דומים ברמתם</text>
  </threadedComment>
  <threadedComment ref="D16" dT="2025-09-04T11:14:06.19" personId="{3E900AB8-71BD-44A8-B6FB-BCF4C043886A}" id="{50A52FAE-1F07-437C-9F4D-66C8321E9932}">
    <text>בירה יין</text>
  </threadedComment>
  <threadedComment ref="D19" dT="2025-09-15T05:01:59.65" personId="{00865CF1-07A1-45ED-9870-5353319773A8}" id="{8D20DF53-F0BF-45E5-86BB-5D9564EF7859}">
    <text>יש במה במלון, יתומחר בהמשך במקרה הצורך' כולל הגברה ותאורה</text>
  </threadedComment>
  <threadedComment ref="D21" dT="2025-09-04T11:17:52.49" personId="{3E900AB8-71BD-44A8-B6FB-BCF4C043886A}" id="{D2D7D323-2C4E-4669-BAC1-ED7F20173C24}">
    <text>השכרת חוף נאמוס</text>
  </threadedComment>
  <threadedComment ref="H21" dT="2025-09-04T12:39:21.88" personId="{3E900AB8-71BD-44A8-B6FB-BCF4C043886A}" id="{0FFA0B77-7F18-4C6E-AA53-11F9D5362DC2}">
    <text>פעילות באינדי פארק כולל א. צהריים</text>
  </threadedComment>
  <threadedComment ref="F23" dT="2025-09-21T11:06:47.36" personId="{00865CF1-07A1-45ED-9870-5353319773A8}" id="{49D6AD88-F5E3-4F05-AE4D-2B8CB8AB9B85}">
    <text>כולל מיצים</text>
  </threadedComment>
  <threadedComment ref="G23" dT="2025-09-18T04:26:00.30" personId="{00865CF1-07A1-45ED-9870-5353319773A8}" id="{B43FBE97-BF88-4BBB-862A-8BF5A1D6A0CB}">
    <text>כולל מים ולימונדה</text>
  </threadedComment>
  <threadedComment ref="D26" dT="2025-09-04T11:22:40.60" personId="{3E900AB8-71BD-44A8-B6FB-BCF4C043886A}" id="{7C6DC91E-143D-457F-93B3-9FEE4CC4AF1B}">
    <text>קאפות , שטיח מודפס</text>
  </threadedComment>
  <threadedComment ref="D27" dT="2025-09-04T11:23:34.95" personId="{3E900AB8-71BD-44A8-B6FB-BCF4C043886A}" id="{A099E141-24CA-4C66-B012-17DEB2E61728}">
    <text>צוין רק שליחה בוואטסאפ</text>
  </threadedComment>
  <threadedComment ref="F30" dT="2025-09-21T11:07:48.71" personId="{00865CF1-07A1-45ED-9870-5353319773A8}" id="{B4E8FF77-FFCC-4051-BF73-1B3D01147304}">
    <text>כלול</text>
  </threadedComment>
  <threadedComment ref="D31" dT="2025-09-17T05:20:10.52" personId="{00865CF1-07A1-45ED-9870-5353319773A8}" id="{11DFE73F-562A-431E-933E-E6BDE4ABB93A}">
    <text>מתבצע ע"י חברת ההפקה</text>
  </threadedComment>
  <threadedComment ref="F31" dT="2025-09-21T11:07:48.71" personId="{00865CF1-07A1-45ED-9870-5353319773A8}" id="{FE8A693B-90A1-4F9C-9464-178FA9E74BCF}">
    <text>כלול</text>
  </threadedComment>
  <threadedComment ref="H31" dT="2025-09-04T12:42:30.66" personId="{3E900AB8-71BD-44A8-B6FB-BCF4C043886A}" id="{3E2AF776-6A84-4087-B22B-CBC68635FFFC}">
    <text>ללא עלות</text>
  </threadedComment>
  <threadedComment ref="F32" dT="2025-09-21T11:07:48.71" personId="{00865CF1-07A1-45ED-9870-5353319773A8}" id="{8476BB44-5831-4501-85FF-00CBD3F5094F}">
    <text>כלול</text>
  </threadedComment>
  <threadedComment ref="G32" dT="2025-09-14T07:21:30.76" personId="{00865CF1-07A1-45ED-9870-5353319773A8}" id="{72AA2BBE-5425-4856-96BF-403C6F1AEE54}">
    <text>כולל הובלה</text>
  </threadedComment>
  <threadedComment ref="F34" dT="2025-09-21T11:12:24.53" personId="{00865CF1-07A1-45ED-9870-5353319773A8}" id="{D6586AB1-E01D-4E64-B142-FF346012A43F}">
    <text>כולל עמדת צילום</text>
  </threadedComment>
  <threadedComment ref="G34" dT="2025-09-18T04:30:32.32" personId="{00865CF1-07A1-45ED-9870-5353319773A8}" id="{F1456CB3-8B63-498A-BD90-9F22850B335C}">
    <text xml:space="preserve">צלם + עמדת חיתוך
</text>
  </threadedComment>
  <threadedComment ref="D36" dT="2025-09-17T05:21:30.38" personId="{00865CF1-07A1-45ED-9870-5353319773A8}" id="{7BF947A6-2E68-421A-885D-C87B51D049C6}">
    <text>מע"ר חמוש</text>
  </threadedComment>
  <threadedComment ref="F36" dT="2025-09-04T13:02:03.39" personId="{3E900AB8-71BD-44A8-B6FB-BCF4C043886A}" id="{451892F1-DD58-400E-B7AC-F53A7433D493}">
    <text>עלות מער 1 20 ₪ כפול 400 איש</text>
  </threadedComment>
  <threadedComment ref="H36" dT="2025-09-04T12:12:33.76" personId="{3E900AB8-71BD-44A8-B6FB-BCF4C043886A}" id="{08DD08D2-A681-41E0-A62B-9E54298398F7}">
    <text>2 מדריכים בכל מחזור</text>
  </threadedComment>
  <threadedComment ref="H42" dT="2025-09-04T12:45:32.46" personId="{3E900AB8-71BD-44A8-B6FB-BCF4C043886A}" id="{1CC850D9-4B00-4B9C-B616-4BBCF74614D0}">
    <text>המחירים שצוינו כוללים מעמ, לא צויין עמלת הפקה</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09-04T12:06:50.75" personId="{3E900AB8-71BD-44A8-B6FB-BCF4C043886A}" id="{ED1AE908-E323-44FA-AE42-68422599DB00}">
    <text>190 חדרים בכל מחזור</text>
  </threadedComment>
  <threadedComment ref="F9" dT="2025-09-04T12:53:17.11" personId="{3E900AB8-71BD-44A8-B6FB-BCF4C043886A}" id="{430D523B-44B2-4992-89A8-2E0DA2FB2340}">
    <text>החישוב בוצע כך: 110 לאדם כפול 55 מקומות באוטובוס שווה לעלות לאוטובוס אחד</text>
  </threadedComment>
  <threadedComment ref="F9" dT="2025-09-09T11:31:05.12" personId="{F8614540-1A10-4639-AA29-D5045BC8A7AF}" id="{05853746-747B-42F9-896B-3F9E5BDDC85A}" parentId="{430D523B-44B2-4992-89A8-2E0DA2FB2340}">
    <text xml:space="preserve">        כפול 50 ולא 55</text>
  </threadedComment>
  <threadedComment ref="D10" dT="2025-09-04T11:21:04.09" personId="{3E900AB8-71BD-44A8-B6FB-BCF4C043886A}" id="{7BBA23F1-2C58-4807-A164-5733C8320F0A}">
    <text>בניית טופס רישום, מענה במיילים, תקשור בוואטסאפ וניהול קבוצת וואטסאפ</text>
  </threadedComment>
  <threadedComment ref="E10" dT="2025-09-07T10:07:19.70" personId="{3E900AB8-71BD-44A8-B6FB-BCF4C043886A}" id="{A43578F9-DB7C-4623-AAB0-63228FE2B467}">
    <text>לא כולל מענה טלפוני או במיילים</text>
  </threadedComment>
  <threadedComment ref="E10" dT="2025-09-09T11:45:33.54" personId="{F8614540-1A10-4639-AA29-D5045BC8A7AF}" id="{7B5D930B-9DC6-4600-B774-F5D2BDA8E731}" parentId="{A43578F9-DB7C-4623-AAB0-63228FE2B467}">
    <text>הוספנו מענה במיילים בתמחור</text>
  </threadedComment>
  <threadedComment ref="G10" dT="2025-09-18T04:26:31.34" personId="{00865CF1-07A1-45ED-9870-5353319773A8}" id="{0F6601E5-09D3-43C6-BC4D-78E94634F067}">
    <text xml:space="preserve">לקחנו בחשבון אתר רישום בעל היכולת לרשום לארבעה סבבי נופש שונים, כולל הכנת רומינג ליסט מסודר למלון לפי הקריטריונים הנדרשים. מענה לשאלות טכניות על ההליך עצמו באמצעות מייל תמיכה
</text>
  </threadedComment>
  <threadedComment ref="H10" dT="2025-09-04T12:42:12.86" personId="{3E900AB8-71BD-44A8-B6FB-BCF4C043886A}" id="{BB81704E-C265-42C3-A1E3-0FC4869FE12B}">
    <text>דף נחיתה באתר רישום ללא עלות</text>
  </threadedComment>
  <threadedComment ref="D11" dT="2025-09-04T11:14:43.09" personId="{3E900AB8-71BD-44A8-B6FB-BCF4C043886A}" id="{261704B0-DF9F-4110-97AA-131E787748A0}">
    <text>צוין מחיר 600 ₪ לכל מחזור אך לא צוין בתמחור</text>
  </threadedComment>
  <threadedComment ref="D11" dT="2025-09-09T11:51:32.29" personId="{F8614540-1A10-4639-AA29-D5045BC8A7AF}" id="{C0FCF8A6-4186-4764-8F28-21DFF167FDEF}" parentId="{261704B0-DF9F-4110-97AA-131E787748A0}">
    <text>צוין עלות לבקבוק לאוטובוס ולפי זה התמחור</text>
  </threadedComment>
  <threadedComment ref="E11" dT="2025-09-25T07:35:17.00" personId="{5D5069D0-3C83-461C-8632-F55C4E79D171}" id="{077A51CD-8990-48D0-9502-06F009CC2F24}">
    <text>הציעו 8000</text>
  </threadedComment>
  <threadedComment ref="F11" dT="2025-09-21T11:07:39.71" personId="{00865CF1-07A1-45ED-9870-5353319773A8}" id="{73809946-59F7-4D3F-9C1C-83862D875137}">
    <text>כלול</text>
  </threadedComment>
  <threadedComment ref="G11" dT="2025-09-14T05:08:53.27" personId="{00865CF1-07A1-45ED-9870-5353319773A8}" id="{03B27BE0-2917-4B01-BC93-4F97C7B5BA3C}">
    <text>לא כלול בהצעת הספק</text>
  </threadedComment>
  <threadedComment ref="H11" dT="2025-09-11T10:19:36.01" personId="{5D5069D0-3C83-461C-8632-F55C4E79D171}" id="{0241C579-C95B-4543-830F-793C532A6C7C}">
    <text>לא כלול בהצעת הספק</text>
  </threadedComment>
  <threadedComment ref="D12" dT="2025-09-17T05:19:42.60" personId="{00865CF1-07A1-45ED-9870-5353319773A8}" id="{60F8F627-ADDF-4CD2-A3CB-210F5232FBE9}">
    <text>כולל מים ומיצים</text>
  </threadedComment>
  <threadedComment ref="D12" dT="2025-10-15T08:09:18.15" personId="{00865CF1-07A1-45ED-9870-5353319773A8}" id="{3B2DE9F3-0FD1-4432-AB95-A8C5E5F8E78C}" parentId="{60F8F627-ADDF-4CD2-A3CB-210F5232FBE9}">
    <text>לא מפורט מה כולל</text>
  </threadedComment>
  <threadedComment ref="E12" dT="2025-09-07T09:31:26.14" personId="{3E900AB8-71BD-44A8-B6FB-BCF4C043886A}" id="{D3913AAE-3D49-4613-8173-DD5667998A47}">
    <text>קבלת פנים משודרגת</text>
  </threadedComment>
  <threadedComment ref="E12" dT="2025-10-15T08:01:19.41" personId="{00865CF1-07A1-45ED-9870-5353319773A8}" id="{36605524-7969-411B-A67E-0CF7EB44933E}" parentId="{D3913AAE-3D49-4613-8173-DD5667998A47}">
    <text>כולל שתייה קלה מאפים מתוקים ומלוחים ירקות ופירות חתוכים</text>
  </threadedComment>
  <threadedComment ref="F12" dT="2025-09-04T12:55:23.22" personId="{3E900AB8-71BD-44A8-B6FB-BCF4C043886A}" id="{6EC77EB2-29ED-4E4C-89D7-C906390BD7A6}">
    <text>ארוחת צהריים בשרית קלה במסעדת המלון</text>
  </threadedComment>
  <threadedComment ref="F12" dT="2025-10-15T08:02:27.64" personId="{00865CF1-07A1-45ED-9870-5353319773A8}" id="{5A042364-9F47-497D-AB71-3F0948CAA8DB}" parentId="{6EC77EB2-29ED-4E4C-89D7-C906390BD7A6}">
    <text>5 סוגי בשרים לבחירה + 3 סוגי סלטים</text>
  </threadedComment>
  <threadedComment ref="G12" dT="2025-10-15T07:58:22.27" personId="{00865CF1-07A1-45ED-9870-5353319773A8}" id="{39231A30-97D4-40FC-96A6-8CCA1734496C}">
    <text>לפי אקסל הצעת מחיר מדובר בופה, בPDF לא מצוין</text>
  </threadedComment>
  <threadedComment ref="F13" dT="2025-09-21T11:05:55.77" personId="{00865CF1-07A1-45ED-9870-5353319773A8}" id="{94C6C514-5A51-4A99-9210-D4337F44AFFB}">
    <text>כלול</text>
  </threadedComment>
  <threadedComment ref="F14" dT="2025-10-15T08:10:09.19" personId="{00865CF1-07A1-45ED-9870-5353319773A8}" id="{1E176D67-DB00-4612-8BED-A4523CF03920}">
    <text>כולל</text>
  </threadedComment>
  <threadedComment ref="H14" dT="2025-09-11T10:22:09.88" personId="{5D5069D0-3C83-461C-8632-F55C4E79D171}" id="{CF2FA2B5-24AA-442E-8642-67D35CCA31C4}">
    <text>עלות הגברה כלולה במחיר אומן</text>
  </threadedComment>
  <threadedComment ref="D16" dT="2025-09-17T05:19:09.90" personId="{00865CF1-07A1-45ED-9870-5353319773A8}" id="{990CE11F-EA46-444E-9F4F-68C02BAA9103}">
    <text>כלול בהצעת מחיר</text>
  </threadedComment>
  <threadedComment ref="E16" dT="2025-09-17T06:05:59.66" personId="{00865CF1-07A1-45ED-9870-5353319773A8}" id="{CD04440B-BB4E-4A60-97BD-ACF2657C09AE}">
    <text>כולל יין בירה ושתיה קלה</text>
  </threadedComment>
  <threadedComment ref="F16" dT="2025-09-04T12:59:07.77" personId="{3E900AB8-71BD-44A8-B6FB-BCF4C043886A}" id="{77D86EDD-FD3B-47B4-B4BE-C15E939E3F73}">
    <text>באולם של המלון כולל במה, הגברה ותאורה, מופע ובר יין ובירה</text>
  </threadedComment>
  <threadedComment ref="F16" dT="2025-09-28T04:52:16.31" personId="{00865CF1-07A1-45ED-9870-5353319773A8}" id="{58D90180-C724-410A-9317-7D778A083402}" parentId="{77D86EDD-FD3B-47B4-B4BE-C15E939E3F73}">
    <text>כולל אומן המחיר 184</text>
  </threadedComment>
  <threadedComment ref="G16" dT="2025-09-18T04:25:08.42" personId="{00865CF1-07A1-45ED-9870-5353319773A8}" id="{00E3FD5C-42F1-425F-9779-DBFA61613FCC}">
    <text>כלולה באירוע ערב</text>
  </threadedComment>
  <threadedComment ref="E17" dT="2025-09-25T07:38:28.26" personId="{5D5069D0-3C83-461C-8632-F55C4E79D171}" id="{6F1376A2-EFD7-41FC-90F7-47F7F32878CB}">
    <text>הציעו אומן ב 44000</text>
  </threadedComment>
  <threadedComment ref="G17" dT="2025-09-25T07:37:40.24" personId="{5D5069D0-3C83-461C-8632-F55C4E79D171}" id="{62E0C842-57E0-4867-9E31-E88C55E4878A}">
    <text>הציעו אומן ב 114000</text>
  </threadedComment>
  <threadedComment ref="H17" dT="2025-09-04T12:38:34.36" personId="{3E900AB8-71BD-44A8-B6FB-BCF4C043886A}" id="{6B7344BB-6E98-4F8C-8CC8-A9830C06D9CA}">
    <text>כדוגמת סטלוס ואורן חן או היווניה או דומים ברמתם</text>
  </threadedComment>
  <threadedComment ref="H17" dT="2025-09-25T07:37:52.71" personId="{5D5069D0-3C83-461C-8632-F55C4E79D171}" id="{9E07A999-9FB5-407F-8184-11D4EBBFBAA0}" parentId="{6B7344BB-6E98-4F8C-8CC8-A9830C06D9CA}">
    <text>הציעו אומן ב 140000</text>
  </threadedComment>
  <threadedComment ref="D18" dT="2025-09-04T11:14:06.19" personId="{3E900AB8-71BD-44A8-B6FB-BCF4C043886A}" id="{168AA27C-8F4E-46EA-B4A3-2A9CA067F170}">
    <text>בירה יין</text>
  </threadedComment>
  <threadedComment ref="D21" dT="2025-09-15T05:01:59.65" personId="{00865CF1-07A1-45ED-9870-5353319773A8}" id="{571FF47D-EE75-4736-BDDF-DBF9685D61E8}">
    <text>יש במה במלון, יתומחר בהמשך במקרה הצורך' כולל הגברה ותאורה</text>
  </threadedComment>
  <threadedComment ref="D23" dT="2025-09-04T11:17:52.49" personId="{3E900AB8-71BD-44A8-B6FB-BCF4C043886A}" id="{9977554E-AEE2-4511-A610-51CCEC98F7AD}">
    <text>השכרת חוף נאמוס</text>
  </threadedComment>
  <threadedComment ref="H23" dT="2025-09-04T12:39:21.88" personId="{3E900AB8-71BD-44A8-B6FB-BCF4C043886A}" id="{10881C40-A0A1-4D4C-991A-EAA5BBBAB968}">
    <text>פעילות באינדי פארק כולל א. צהריים</text>
  </threadedComment>
  <threadedComment ref="F25" dT="2025-09-21T11:06:47.36" personId="{00865CF1-07A1-45ED-9870-5353319773A8}" id="{B4B8295F-6AA4-4BD1-8402-1F28769289B1}">
    <text>כולל מיצים</text>
  </threadedComment>
  <threadedComment ref="G25" dT="2025-09-18T04:26:00.30" personId="{00865CF1-07A1-45ED-9870-5353319773A8}" id="{7F3DB942-7530-4642-ACB2-80066D68E8B2}">
    <text>כולל מים ולימונדה</text>
  </threadedComment>
  <threadedComment ref="D28" dT="2025-09-04T11:22:40.60" personId="{3E900AB8-71BD-44A8-B6FB-BCF4C043886A}" id="{98ED21DC-A76C-4186-B5C3-A0A93721FEE4}">
    <text>קאפות , שטיח מודפס</text>
  </threadedComment>
  <threadedComment ref="D29" dT="2025-09-04T11:23:34.95" personId="{3E900AB8-71BD-44A8-B6FB-BCF4C043886A}" id="{4241EED5-73BB-43D8-BD7B-D90D189E7600}">
    <text>צוין רק שליחה בוואטסאפ</text>
  </threadedComment>
  <threadedComment ref="F32" dT="2025-09-21T11:07:48.71" personId="{00865CF1-07A1-45ED-9870-5353319773A8}" id="{FFE8BC70-3739-459E-ADA9-1676B704D3D6}">
    <text>כלול</text>
  </threadedComment>
  <threadedComment ref="D33" dT="2025-09-17T05:20:10.52" personId="{00865CF1-07A1-45ED-9870-5353319773A8}" id="{1EAE2669-0A26-4C8A-86F0-310C1C077798}">
    <text>מתבצע ע"י חברת ההפקה</text>
  </threadedComment>
  <threadedComment ref="F33" dT="2025-09-21T11:07:48.71" personId="{00865CF1-07A1-45ED-9870-5353319773A8}" id="{975B6E5E-DD92-40D4-8AA1-CB8A43F4FD47}">
    <text>כלול</text>
  </threadedComment>
  <threadedComment ref="H33" dT="2025-09-04T12:42:30.66" personId="{3E900AB8-71BD-44A8-B6FB-BCF4C043886A}" id="{1B9973BC-63E1-4188-A543-75DBDC8A920D}">
    <text>ללא עלות</text>
  </threadedComment>
  <threadedComment ref="F34" dT="2025-09-21T11:07:48.71" personId="{00865CF1-07A1-45ED-9870-5353319773A8}" id="{9A507B6C-1A28-4287-B01B-9EE16F515368}">
    <text>כלול</text>
  </threadedComment>
  <threadedComment ref="G34" dT="2025-09-14T07:21:30.76" personId="{00865CF1-07A1-45ED-9870-5353319773A8}" id="{EE0572C5-E434-4EF7-B635-F696989A0343}">
    <text>כולל הובלה</text>
  </threadedComment>
  <threadedComment ref="F36" dT="2025-09-21T11:12:24.53" personId="{00865CF1-07A1-45ED-9870-5353319773A8}" id="{C7DCA282-5070-410B-AAFD-BC915468252D}">
    <text>כולל עמדת צילום</text>
  </threadedComment>
  <threadedComment ref="G36" dT="2025-09-18T04:30:32.32" personId="{00865CF1-07A1-45ED-9870-5353319773A8}" id="{8C941A0F-A880-44C9-8859-5AF325DB30FF}">
    <text xml:space="preserve">צלם + עמדת חיתוך
</text>
  </threadedComment>
  <threadedComment ref="D38" dT="2025-09-17T05:21:30.38" personId="{00865CF1-07A1-45ED-9870-5353319773A8}" id="{7B036977-2044-486C-BECF-21FCB3C6E11F}">
    <text>מע"ר חמוש</text>
  </threadedComment>
  <threadedComment ref="F38" dT="2025-09-04T13:02:03.39" personId="{3E900AB8-71BD-44A8-B6FB-BCF4C043886A}" id="{3C58A526-0CFB-4B8B-A850-316EB943C8AC}">
    <text>עלות מער 1 20 ₪ כפול 400 איש</text>
  </threadedComment>
  <threadedComment ref="H38" dT="2025-09-04T12:12:33.76" personId="{3E900AB8-71BD-44A8-B6FB-BCF4C043886A}" id="{911C08F8-C986-4DBC-A64D-7D7CEE0BA1C2}">
    <text>2 מדריכים בכל מחזור</text>
  </threadedComment>
  <threadedComment ref="H44" dT="2025-09-04T12:45:32.46" personId="{3E900AB8-71BD-44A8-B6FB-BCF4C043886A}" id="{A30E95A9-71F8-409F-B214-C906DF7F6B83}">
    <text>המחירים שצוינו כוללים מעמ, לא צויין עמלת הפקה</text>
  </threadedComment>
</ThreadedComments>
</file>

<file path=xl/threadedComments/threadedComment4.xml><?xml version="1.0" encoding="utf-8"?>
<ThreadedComments xmlns="http://schemas.microsoft.com/office/spreadsheetml/2018/threadedcomments" xmlns:x="http://schemas.openxmlformats.org/spreadsheetml/2006/main">
  <threadedComment ref="D7" dT="2025-10-16T08:13:42.27" personId="{00865CF1-07A1-45ED-9870-5353319773A8}" id="{9EE654B5-44AC-452D-A5AA-45897FD66540}">
    <text>יאושרו מס' מצומצם</text>
  </threadedComment>
  <threadedComment ref="D8" dT="2025-10-16T08:13:58.29" personId="{00865CF1-07A1-45ED-9870-5353319773A8}" id="{E10D4BA8-7D73-4F85-B20B-9F440BFBF6AC}">
    <text>10% מכמות החדרים בכל מחזור</text>
  </threadedComment>
  <threadedComment ref="E9" dT="2025-09-04T12:53:17.11" personId="{3E900AB8-71BD-44A8-B6FB-BCF4C043886A}" id="{E3062426-0B1A-406E-B23E-301EE5749EA4}">
    <text>החישוב בוצע כך: 110 לאדם כפול 55 מקומות באוטובוס שווה לעלות לאוטובוס אחד</text>
  </threadedComment>
  <threadedComment ref="E9" dT="2025-09-09T11:31:05.12" personId="{F8614540-1A10-4639-AA29-D5045BC8A7AF}" id="{95AF659E-4F38-4D29-A540-C3838BBB3D14}" parentId="{E3062426-0B1A-406E-B23E-301EE5749EA4}">
    <text xml:space="preserve">        כפול 50 ולא 55</text>
  </threadedComment>
  <threadedComment ref="D10" dT="2025-09-04T11:21:04.09" personId="{3E900AB8-71BD-44A8-B6FB-BCF4C043886A}" id="{28801E9F-7665-4072-8B88-3800BB9C79D1}">
    <text>בניית טופס רישום, מענה במיילים, תקשור בוואטסאפ וניהול קבוצת וואטסאפ</text>
  </threadedComment>
  <threadedComment ref="D11" dT="2025-09-04T11:14:43.09" personId="{3E900AB8-71BD-44A8-B6FB-BCF4C043886A}" id="{83CF8A79-F3EC-4244-B554-6BDC80ABB383}">
    <text>צוין מחיר 600 ₪ לכל מחזור אך לא צוין בתמחור</text>
  </threadedComment>
  <threadedComment ref="D11" dT="2025-09-09T11:51:32.29" personId="{F8614540-1A10-4639-AA29-D5045BC8A7AF}" id="{1A5AB0F1-1BFC-421B-8E36-BEEC6680CBC6}" parentId="{83CF8A79-F3EC-4244-B554-6BDC80ABB383}">
    <text>צוין עלות לבקבוק לאוטובוס ולפי זה התמחור</text>
  </threadedComment>
  <threadedComment ref="E11" dT="2025-09-21T11:07:39.71" personId="{00865CF1-07A1-45ED-9870-5353319773A8}" id="{FFED15F4-25BC-4225-80C6-57837293681D}">
    <text>כלול</text>
  </threadedComment>
  <threadedComment ref="D12" dT="2025-09-17T05:19:42.60" personId="{00865CF1-07A1-45ED-9870-5353319773A8}" id="{75BD416B-8168-43FC-9E77-61ECEDDBFFCF}">
    <text>כולל מים ומיצים</text>
  </threadedComment>
  <threadedComment ref="D12" dT="2025-10-15T08:09:18.15" personId="{00865CF1-07A1-45ED-9870-5353319773A8}" id="{EB48756A-38F3-487A-A438-525F9B4C5D88}" parentId="{75BD416B-8168-43FC-9E77-61ECEDDBFFCF}">
    <text>סנייק בר- אין תפריט סגור</text>
  </threadedComment>
  <threadedComment ref="E12" dT="2025-09-04T12:55:23.22" personId="{3E900AB8-71BD-44A8-B6FB-BCF4C043886A}" id="{DC4A1932-744A-4BFF-A728-ABB08B9B2D94}">
    <text>ארוחת צהריים בשרית קלה במסעדת המלון</text>
  </threadedComment>
  <threadedComment ref="E12" dT="2025-10-15T08:02:27.64" personId="{00865CF1-07A1-45ED-9870-5353319773A8}" id="{50EEEE81-4DB5-4E3A-BC0C-0EA6F147B470}" parentId="{DC4A1932-744A-4BFF-A728-ABB08B9B2D94}">
    <text>5 סוגי בשרים לבחירה + 3 סוגי סלטים</text>
  </threadedComment>
  <threadedComment ref="E13" dT="2025-09-21T11:05:55.77" personId="{00865CF1-07A1-45ED-9870-5353319773A8}" id="{95EFA6E0-9137-4C12-8C10-953D64FC3BDF}">
    <text>כלול</text>
  </threadedComment>
  <threadedComment ref="E14" dT="2025-10-15T08:10:09.19" personId="{00865CF1-07A1-45ED-9870-5353319773A8}" id="{37DE7A3F-A98D-416D-9242-EC0890FF15F3}">
    <text>כולל</text>
  </threadedComment>
  <threadedComment ref="D16" dT="2025-09-17T05:19:09.90" personId="{00865CF1-07A1-45ED-9870-5353319773A8}" id="{FDAD59B6-D21C-47DD-8FB7-D6299D185486}">
    <text>כלול בהצעת מחיר</text>
  </threadedComment>
  <threadedComment ref="E16" dT="2025-09-04T12:59:07.77" personId="{3E900AB8-71BD-44A8-B6FB-BCF4C043886A}" id="{E5217B89-FF1E-4B10-816C-206D31275E51}">
    <text>באולם של המלון כולל במה, הגברה ותאורה, מופע ובר יין ובירה</text>
  </threadedComment>
  <threadedComment ref="E16" dT="2025-09-28T04:52:16.31" personId="{00865CF1-07A1-45ED-9870-5353319773A8}" id="{33A75733-1546-4D0A-8D1E-CCDBC037FDEB}" parentId="{E5217B89-FF1E-4B10-816C-206D31275E51}">
    <text>כולל אומן המחיר 184</text>
  </threadedComment>
  <threadedComment ref="D18" dT="2025-09-04T11:14:06.19" personId="{3E900AB8-71BD-44A8-B6FB-BCF4C043886A}" id="{8D6CC5C2-A490-4C20-86F1-D64685520D0D}">
    <text>בירה יין</text>
  </threadedComment>
  <threadedComment ref="D19" dT="2025-10-16T08:19:09.21" personId="{00865CF1-07A1-45ED-9870-5353319773A8}" id="{87567D78-39EF-40FC-B0B0-C0E424EA5138}">
    <text>יש תפריט שדרוג אלכוהול בתיקייה</text>
  </threadedComment>
  <threadedComment ref="E19" dT="2025-10-16T08:20:18.80" personId="{00865CF1-07A1-45ED-9870-5353319773A8}" id="{C70C1640-9AF0-4A86-8D7E-A6CD6A379977}">
    <text>שגרוד כולל ערק, וודקה, טקילה</text>
  </threadedComment>
  <threadedComment ref="D21" dT="2025-09-15T05:01:59.65" personId="{00865CF1-07A1-45ED-9870-5353319773A8}" id="{1F67AA3F-EE19-49C9-AC53-BE4EDEECD430}">
    <text>יש במה במלון, יתומחר בהמשך במקרה הצורך' כולל הגברה ותאורה</text>
  </threadedComment>
  <threadedComment ref="D23" dT="2025-09-04T11:17:52.49" personId="{3E900AB8-71BD-44A8-B6FB-BCF4C043886A}" id="{E7B5E8A8-15EB-4D42-8E9B-608710D0C400}">
    <text>השכרת חוף נאמוס</text>
  </threadedComment>
  <threadedComment ref="D25" dT="2025-10-16T08:18:39.62" personId="{00865CF1-07A1-45ED-9870-5353319773A8}" id="{3F2A8689-FC6B-4A80-BC91-CE7266FAC6F2}">
    <text>יש תפריט בתקייה</text>
  </threadedComment>
  <threadedComment ref="E25" dT="2025-09-21T11:06:47.36" personId="{00865CF1-07A1-45ED-9870-5353319773A8}" id="{96AFAA2F-177D-4A40-9E72-F7AB130EFF52}">
    <text>כולל מיצים</text>
  </threadedComment>
  <threadedComment ref="E25" dT="2025-10-15T08:44:31.53" personId="{5D5069D0-3C83-461C-8632-F55C4E79D171}" id="{843A9795-534D-479D-9703-4C5D8C0EB683}" parentId="{96AFAA2F-177D-4A40-9E72-F7AB130EFF52}">
    <text>מסעדת איסקנדר</text>
  </threadedComment>
  <threadedComment ref="E25" dT="2025-10-15T08:54:55.37" personId="{00865CF1-07A1-45ED-9870-5353319773A8}" id="{13678D9F-6B8C-4023-8D1E-1486DE5875FA}" parentId="{96AFAA2F-177D-4A40-9E72-F7AB130EFF52}">
    <text>יש תפריט מסודר</text>
  </threadedComment>
  <threadedComment ref="D28" dT="2025-09-04T11:22:40.60" personId="{3E900AB8-71BD-44A8-B6FB-BCF4C043886A}" id="{31302D8A-FC38-4701-9EB8-C0F339966D5F}">
    <text>קאפות , שטיח מודפס</text>
  </threadedComment>
  <threadedComment ref="D29" dT="2025-09-04T11:23:34.95" personId="{3E900AB8-71BD-44A8-B6FB-BCF4C043886A}" id="{5A04279D-6EDA-4032-9201-AA8A55AFB600}">
    <text>צוין רק שליחה בוואטסאפ</text>
  </threadedComment>
  <threadedComment ref="E32" dT="2025-09-21T11:07:48.71" personId="{00865CF1-07A1-45ED-9870-5353319773A8}" id="{3FFD35B6-6971-427B-A7CD-D6583EC5A306}">
    <text>כלול</text>
  </threadedComment>
  <threadedComment ref="D33" dT="2025-09-17T05:20:10.52" personId="{00865CF1-07A1-45ED-9870-5353319773A8}" id="{4467C64D-CFA0-4B6F-9422-0052392B411D}">
    <text>מתבצע ע"י חברת ההפקה</text>
  </threadedComment>
  <threadedComment ref="E33" dT="2025-09-21T11:07:48.71" personId="{00865CF1-07A1-45ED-9870-5353319773A8}" id="{F4369F42-3E9D-4A85-8AEE-0F42BBC34746}">
    <text>כלול</text>
  </threadedComment>
  <threadedComment ref="E34" dT="2025-09-21T11:07:48.71" personId="{00865CF1-07A1-45ED-9870-5353319773A8}" id="{A4DD1FF4-B965-4F9D-A4FE-3414B0BCAF75}">
    <text>כלול</text>
  </threadedComment>
  <threadedComment ref="E36" dT="2025-09-21T11:12:24.53" personId="{00865CF1-07A1-45ED-9870-5353319773A8}" id="{EC4295DA-4BFD-40B6-9256-515230E7E439}">
    <text>כולל עמדת צילום</text>
  </threadedComment>
  <threadedComment ref="D38" dT="2025-09-17T05:21:30.38" personId="{00865CF1-07A1-45ED-9870-5353319773A8}" id="{4E56EE1A-6DD3-45FA-8B54-E96A95BCE7BF}">
    <text>מע"ר חמוש</text>
  </threadedComment>
  <threadedComment ref="D38" dT="2025-10-19T06:54:07.20" personId="{5D5069D0-3C83-461C-8632-F55C4E79D171}" id="{B305C2C0-DA72-401E-9AC5-2ED3E3460139}" parentId="{4E56EE1A-6DD3-45FA-8B54-E96A95BCE7BF}">
    <text xml:space="preserve">3600 ₪ למע"ר אחד
</text>
  </threadedComment>
  <threadedComment ref="E38" dT="2025-09-04T13:02:03.39" personId="{3E900AB8-71BD-44A8-B6FB-BCF4C043886A}" id="{C0B93026-ED79-491B-A280-5C26538E6268}">
    <text>עלות מער 1 20 ₪ כפול 400 איש</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1B19-24B6-49CF-9E1F-0B976A026273}">
  <dimension ref="B2:I58"/>
  <sheetViews>
    <sheetView rightToLeft="1" topLeftCell="A13" workbookViewId="0">
      <selection activeCell="F6" sqref="F6"/>
    </sheetView>
  </sheetViews>
  <sheetFormatPr defaultRowHeight="14.25"/>
  <cols>
    <col min="2" max="2" width="33.75" bestFit="1" customWidth="1"/>
    <col min="3" max="3" width="14.375" customWidth="1"/>
    <col min="4" max="4" width="17.875" customWidth="1"/>
    <col min="5" max="5" width="13.875" bestFit="1" customWidth="1"/>
    <col min="6" max="6" width="12.625" customWidth="1"/>
    <col min="7" max="7" width="19.25" customWidth="1"/>
    <col min="8" max="8" width="19.875" customWidth="1"/>
  </cols>
  <sheetData>
    <row r="2" spans="2:8" ht="45">
      <c r="H2" s="34" t="s">
        <v>67</v>
      </c>
    </row>
    <row r="3" spans="2:8" ht="15">
      <c r="B3" s="2"/>
      <c r="C3" s="2"/>
      <c r="D3" s="8" t="s">
        <v>18</v>
      </c>
      <c r="E3" s="33" t="s">
        <v>1</v>
      </c>
      <c r="F3" s="8" t="s">
        <v>19</v>
      </c>
      <c r="G3" s="8" t="s">
        <v>20</v>
      </c>
      <c r="H3" s="8" t="s">
        <v>21</v>
      </c>
    </row>
    <row r="4" spans="2:8" ht="15">
      <c r="B4" s="3" t="s">
        <v>6</v>
      </c>
      <c r="C4" s="3"/>
      <c r="D4" s="26" t="s">
        <v>22</v>
      </c>
      <c r="E4" s="26" t="s">
        <v>44</v>
      </c>
      <c r="F4" s="26" t="s">
        <v>22</v>
      </c>
      <c r="G4" s="26" t="s">
        <v>36</v>
      </c>
      <c r="H4" s="26" t="s">
        <v>36</v>
      </c>
    </row>
    <row r="5" spans="2:8" ht="61.5" customHeight="1">
      <c r="B5" s="3" t="s">
        <v>7</v>
      </c>
      <c r="C5" s="3" t="s">
        <v>3</v>
      </c>
      <c r="D5" s="35" t="s">
        <v>23</v>
      </c>
      <c r="E5" s="35" t="s">
        <v>45</v>
      </c>
      <c r="F5" s="35" t="s">
        <v>35</v>
      </c>
      <c r="G5" s="36" t="s">
        <v>53</v>
      </c>
      <c r="H5" s="35" t="s">
        <v>37</v>
      </c>
    </row>
    <row r="6" spans="2:8" ht="15">
      <c r="B6" s="3" t="s">
        <v>8</v>
      </c>
      <c r="C6" s="3">
        <v>1600</v>
      </c>
      <c r="D6" s="19">
        <f>1564*C6</f>
        <v>2502400</v>
      </c>
      <c r="E6" s="20">
        <f>930*C6</f>
        <v>1488000</v>
      </c>
      <c r="F6" s="21">
        <f>1890*C6</f>
        <v>3024000</v>
      </c>
      <c r="G6" s="22">
        <f>(660*2)*C6</f>
        <v>2112000</v>
      </c>
      <c r="H6" s="21">
        <f>800*C6</f>
        <v>1280000</v>
      </c>
    </row>
    <row r="7" spans="2:8" ht="15">
      <c r="B7" s="3" t="s">
        <v>42</v>
      </c>
      <c r="C7" s="3">
        <v>32</v>
      </c>
      <c r="D7" s="19">
        <f>5000*C7</f>
        <v>160000</v>
      </c>
      <c r="E7" s="21">
        <f>5700*C7</f>
        <v>182400</v>
      </c>
      <c r="F7" s="21">
        <f>5500*C7</f>
        <v>176000</v>
      </c>
      <c r="G7" s="20">
        <f>4750*C7</f>
        <v>152000</v>
      </c>
      <c r="H7" s="21">
        <f>5600*C7</f>
        <v>179200</v>
      </c>
    </row>
    <row r="8" spans="2:8" ht="15">
      <c r="B8" s="3" t="s">
        <v>31</v>
      </c>
      <c r="C8" s="3">
        <v>1</v>
      </c>
      <c r="D8" s="19">
        <f>4000+15000+800</f>
        <v>19800</v>
      </c>
      <c r="E8" s="21">
        <f>11000+6000</f>
        <v>17000</v>
      </c>
      <c r="F8" s="21">
        <f>7*1700</f>
        <v>11900</v>
      </c>
      <c r="G8" s="20">
        <v>11500</v>
      </c>
      <c r="H8" s="30">
        <v>0</v>
      </c>
    </row>
    <row r="9" spans="2:8" ht="15">
      <c r="B9" s="3" t="s">
        <v>10</v>
      </c>
      <c r="C9" s="3">
        <v>1600</v>
      </c>
      <c r="D9" s="19">
        <f>5*C9</f>
        <v>8000</v>
      </c>
      <c r="E9" s="21">
        <f>5*C9</f>
        <v>8000</v>
      </c>
      <c r="F9" s="23">
        <f>5*C9</f>
        <v>8000</v>
      </c>
      <c r="G9" s="23">
        <f>5*C9</f>
        <v>8000</v>
      </c>
      <c r="H9" s="23">
        <f>5*C9</f>
        <v>8000</v>
      </c>
    </row>
    <row r="10" spans="2:8" ht="15">
      <c r="B10" s="3" t="s">
        <v>38</v>
      </c>
      <c r="C10" s="3">
        <v>1600</v>
      </c>
      <c r="D10" s="19">
        <f>85*C10</f>
        <v>136000</v>
      </c>
      <c r="E10" s="21">
        <f>65*C10</f>
        <v>104000</v>
      </c>
      <c r="F10" s="21">
        <f>100*C10</f>
        <v>160000</v>
      </c>
      <c r="G10" s="24">
        <f>80*C10</f>
        <v>128000</v>
      </c>
      <c r="H10" s="21">
        <f>110*C10</f>
        <v>176000</v>
      </c>
    </row>
    <row r="11" spans="2:8" ht="15">
      <c r="B11" s="18" t="s">
        <v>24</v>
      </c>
      <c r="C11" s="2">
        <v>4</v>
      </c>
      <c r="D11" s="10">
        <f>1000*C11</f>
        <v>4000</v>
      </c>
      <c r="E11" s="13"/>
      <c r="F11" s="4"/>
      <c r="G11" s="9"/>
      <c r="H11" s="21">
        <f>3500*C11</f>
        <v>14000</v>
      </c>
    </row>
    <row r="12" spans="2:8" ht="15">
      <c r="B12" s="26" t="s">
        <v>25</v>
      </c>
      <c r="C12" s="26">
        <v>4</v>
      </c>
      <c r="D12" s="27">
        <f>5500*C12</f>
        <v>22000</v>
      </c>
      <c r="E12" s="28">
        <f>6500*C12</f>
        <v>26000</v>
      </c>
      <c r="F12" s="28">
        <v>0</v>
      </c>
      <c r="G12" s="28">
        <v>0</v>
      </c>
      <c r="H12" s="28">
        <v>0</v>
      </c>
    </row>
    <row r="13" spans="2:8" s="1" customFormat="1" ht="15">
      <c r="B13" s="3" t="s">
        <v>29</v>
      </c>
      <c r="C13" s="3">
        <v>4</v>
      </c>
      <c r="D13" s="19">
        <f>3500*C13</f>
        <v>14000</v>
      </c>
      <c r="E13" s="21">
        <f>3000*C13</f>
        <v>12000</v>
      </c>
      <c r="F13" s="23"/>
      <c r="G13" s="21">
        <f>5500*C13</f>
        <v>22000</v>
      </c>
      <c r="H13" s="8"/>
    </row>
    <row r="14" spans="2:8" ht="15">
      <c r="B14" s="3" t="s">
        <v>39</v>
      </c>
      <c r="C14" s="3">
        <v>4</v>
      </c>
      <c r="D14" s="19">
        <v>0</v>
      </c>
      <c r="E14" s="21">
        <v>0</v>
      </c>
      <c r="F14" s="21">
        <f>184*1700</f>
        <v>312800</v>
      </c>
      <c r="G14" s="21">
        <v>0</v>
      </c>
      <c r="H14" s="3">
        <f>3500*C14</f>
        <v>14000</v>
      </c>
    </row>
    <row r="15" spans="2:8" ht="15">
      <c r="B15" s="3" t="s">
        <v>40</v>
      </c>
      <c r="C15" s="3">
        <v>4</v>
      </c>
      <c r="D15" s="19">
        <v>0</v>
      </c>
      <c r="E15" s="21">
        <f>11000*C15</f>
        <v>44000</v>
      </c>
      <c r="F15" s="21">
        <v>0</v>
      </c>
      <c r="G15" s="21">
        <f>28500*C15</f>
        <v>114000</v>
      </c>
      <c r="H15" s="21">
        <f>35000*C15</f>
        <v>140000</v>
      </c>
    </row>
    <row r="16" spans="2:8" ht="15">
      <c r="B16" s="3" t="s">
        <v>60</v>
      </c>
      <c r="C16" s="3">
        <v>1600</v>
      </c>
      <c r="D16" s="19">
        <f>95*C16</f>
        <v>152000</v>
      </c>
      <c r="E16" s="21">
        <f>70*C16</f>
        <v>112000</v>
      </c>
      <c r="F16" s="21">
        <v>0</v>
      </c>
      <c r="G16" s="21">
        <f>90*C16</f>
        <v>144000</v>
      </c>
      <c r="H16" s="21">
        <f>79*C16</f>
        <v>126400</v>
      </c>
    </row>
    <row r="17" spans="2:8">
      <c r="B17" s="18" t="s">
        <v>26</v>
      </c>
      <c r="C17" s="2">
        <v>4</v>
      </c>
      <c r="D17" s="10">
        <f>650*C17</f>
        <v>2600</v>
      </c>
      <c r="E17" s="13"/>
      <c r="F17" s="4"/>
      <c r="G17" s="4"/>
      <c r="H17" s="16"/>
    </row>
    <row r="18" spans="2:8">
      <c r="B18" s="18" t="s">
        <v>46</v>
      </c>
      <c r="C18" s="2">
        <v>4</v>
      </c>
      <c r="D18" s="10"/>
      <c r="E18" s="4">
        <f>7000*C18</f>
        <v>28000</v>
      </c>
      <c r="F18" s="4"/>
      <c r="G18" s="4"/>
      <c r="H18" s="2"/>
    </row>
    <row r="19" spans="2:8">
      <c r="B19" s="18" t="s">
        <v>47</v>
      </c>
      <c r="C19" s="2">
        <v>4</v>
      </c>
      <c r="D19" s="10"/>
      <c r="E19" s="4">
        <f>20000*C19</f>
        <v>80000</v>
      </c>
      <c r="F19" s="4"/>
      <c r="G19" s="4"/>
      <c r="H19" s="2"/>
    </row>
    <row r="20" spans="2:8" ht="15">
      <c r="B20" s="3" t="s">
        <v>9</v>
      </c>
      <c r="C20" s="3">
        <v>1600</v>
      </c>
      <c r="D20" s="19">
        <f>70*C20</f>
        <v>112000</v>
      </c>
      <c r="E20" s="21">
        <f>48000+11200+11200+36000+11200+16000+5200+5200</f>
        <v>144000</v>
      </c>
      <c r="F20" s="21">
        <f>43*C20</f>
        <v>68800</v>
      </c>
      <c r="G20" s="21">
        <f>60*C20</f>
        <v>96000</v>
      </c>
      <c r="H20" s="21">
        <f>405*C20</f>
        <v>648000</v>
      </c>
    </row>
    <row r="21" spans="2:8">
      <c r="B21" s="18" t="s">
        <v>28</v>
      </c>
      <c r="C21" s="2">
        <v>4</v>
      </c>
      <c r="D21" s="10">
        <f>3000*C21</f>
        <v>12000</v>
      </c>
      <c r="E21" s="4"/>
      <c r="F21" s="4"/>
      <c r="G21" s="4"/>
      <c r="H21" s="2"/>
    </row>
    <row r="22" spans="2:8" ht="15">
      <c r="B22" s="3" t="s">
        <v>17</v>
      </c>
      <c r="C22" s="3">
        <v>1600</v>
      </c>
      <c r="D22" s="19">
        <f>100*C22</f>
        <v>160000</v>
      </c>
      <c r="E22" s="21">
        <f>230*C22</f>
        <v>368000</v>
      </c>
      <c r="F22" s="21">
        <f>120*C22</f>
        <v>192000</v>
      </c>
      <c r="G22" s="21">
        <f>85*C22</f>
        <v>136000</v>
      </c>
      <c r="H22" s="28">
        <v>0</v>
      </c>
    </row>
    <row r="23" spans="2:8">
      <c r="B23" s="18" t="s">
        <v>30</v>
      </c>
      <c r="C23" s="2">
        <v>1600</v>
      </c>
      <c r="D23" s="10">
        <f>28*C23</f>
        <v>44800</v>
      </c>
      <c r="E23" s="4"/>
      <c r="F23" s="4"/>
      <c r="G23" s="4"/>
      <c r="H23" s="2"/>
    </row>
    <row r="24" spans="2:8">
      <c r="B24" s="18" t="s">
        <v>12</v>
      </c>
      <c r="C24" s="2">
        <v>1</v>
      </c>
      <c r="D24" s="10">
        <v>3000</v>
      </c>
      <c r="E24" s="4">
        <v>6000</v>
      </c>
      <c r="F24" s="4"/>
      <c r="G24" s="4"/>
      <c r="H24" s="16"/>
    </row>
    <row r="25" spans="2:8">
      <c r="B25" s="18" t="s">
        <v>13</v>
      </c>
      <c r="C25" s="2">
        <v>4</v>
      </c>
      <c r="D25" s="10">
        <f>1100*C25</f>
        <v>4400</v>
      </c>
      <c r="E25" s="4">
        <f>5000*C25</f>
        <v>20000</v>
      </c>
      <c r="F25" s="4">
        <f>15*1700</f>
        <v>25500</v>
      </c>
      <c r="G25" s="4"/>
      <c r="H25" s="2">
        <f>3500*C25</f>
        <v>14000</v>
      </c>
    </row>
    <row r="26" spans="2:8">
      <c r="B26" s="18" t="s">
        <v>14</v>
      </c>
      <c r="C26" s="2"/>
      <c r="D26" s="13"/>
      <c r="E26" s="13"/>
      <c r="F26" s="4"/>
      <c r="G26" s="4"/>
      <c r="H26" s="16"/>
    </row>
    <row r="27" spans="2:8">
      <c r="B27" s="18" t="s">
        <v>49</v>
      </c>
      <c r="C27" s="2">
        <v>1600</v>
      </c>
      <c r="D27" s="10"/>
      <c r="E27" s="4">
        <f>3*C27</f>
        <v>4800</v>
      </c>
      <c r="F27" s="4"/>
      <c r="G27" s="4"/>
      <c r="H27" s="16"/>
    </row>
    <row r="28" spans="2:8">
      <c r="B28" s="18" t="s">
        <v>15</v>
      </c>
      <c r="C28" s="2">
        <v>4</v>
      </c>
      <c r="D28" s="10">
        <f>529*C28</f>
        <v>2116</v>
      </c>
      <c r="E28" s="4">
        <f>529*C28</f>
        <v>2116</v>
      </c>
      <c r="F28" s="4">
        <f>1*1700</f>
        <v>1700</v>
      </c>
      <c r="G28" s="4"/>
      <c r="H28" s="16"/>
    </row>
    <row r="29" spans="2:8">
      <c r="B29" s="18" t="s">
        <v>16</v>
      </c>
      <c r="C29" s="2">
        <v>4</v>
      </c>
      <c r="D29" s="10">
        <f>1400*C29</f>
        <v>5600</v>
      </c>
      <c r="E29" s="4">
        <f>(1500+1500)*C29</f>
        <v>12000</v>
      </c>
      <c r="F29" s="4"/>
      <c r="G29" s="4"/>
      <c r="H29" s="16"/>
    </row>
    <row r="30" spans="2:8">
      <c r="B30" s="18" t="s">
        <v>41</v>
      </c>
      <c r="C30" s="2">
        <v>4</v>
      </c>
      <c r="D30" s="13"/>
      <c r="E30" s="4">
        <f>500*C30*4</f>
        <v>8000</v>
      </c>
      <c r="F30" s="4"/>
      <c r="G30" s="4"/>
      <c r="H30" s="2"/>
    </row>
    <row r="31" spans="2:8" ht="15">
      <c r="B31" s="3" t="s">
        <v>32</v>
      </c>
      <c r="C31" s="3">
        <v>4</v>
      </c>
      <c r="D31" s="19">
        <f>1000*C31</f>
        <v>4000</v>
      </c>
      <c r="E31" s="19">
        <f>20000+6000+16800</f>
        <v>42800</v>
      </c>
      <c r="F31" s="23"/>
      <c r="G31" s="19">
        <f>11000*C31</f>
        <v>44000</v>
      </c>
      <c r="H31" s="8"/>
    </row>
    <row r="32" spans="2:8">
      <c r="B32" s="2" t="s">
        <v>50</v>
      </c>
      <c r="C32" s="2">
        <v>2</v>
      </c>
      <c r="D32" s="10"/>
      <c r="E32" s="10">
        <f>3000*C32</f>
        <v>6000</v>
      </c>
      <c r="F32" s="10"/>
      <c r="G32" s="10"/>
      <c r="H32" s="16"/>
    </row>
    <row r="33" spans="2:9">
      <c r="B33" s="2" t="s">
        <v>27</v>
      </c>
      <c r="C33" s="2">
        <v>4</v>
      </c>
      <c r="D33" s="10"/>
      <c r="E33" s="10">
        <f>2500*C33</f>
        <v>10000</v>
      </c>
      <c r="F33" s="10"/>
      <c r="G33" s="10"/>
      <c r="H33" s="2"/>
    </row>
    <row r="34" spans="2:9">
      <c r="B34" s="2" t="s">
        <v>48</v>
      </c>
      <c r="C34" s="2">
        <v>4</v>
      </c>
      <c r="D34" s="10"/>
      <c r="E34" s="10">
        <f>3500*C34</f>
        <v>14000</v>
      </c>
      <c r="F34" s="10"/>
      <c r="G34" s="10"/>
      <c r="H34" s="2"/>
    </row>
    <row r="35" spans="2:9">
      <c r="B35" s="2" t="s">
        <v>11</v>
      </c>
      <c r="C35" s="2">
        <v>8</v>
      </c>
      <c r="D35" s="4"/>
      <c r="E35" s="4">
        <v>11700</v>
      </c>
      <c r="F35" s="4">
        <f>8000*C35</f>
        <v>64000</v>
      </c>
      <c r="G35" s="4"/>
      <c r="H35" s="4">
        <f>4000*C35</f>
        <v>32000</v>
      </c>
    </row>
    <row r="36" spans="2:9">
      <c r="B36" s="2"/>
      <c r="C36" s="2"/>
      <c r="D36" s="10"/>
      <c r="E36" s="10"/>
      <c r="F36" s="10"/>
      <c r="G36" s="10"/>
      <c r="H36" s="2"/>
    </row>
    <row r="38" spans="2:9">
      <c r="B38" t="s">
        <v>0</v>
      </c>
      <c r="D38" s="6">
        <v>0.09</v>
      </c>
      <c r="E38" s="6">
        <v>0.08</v>
      </c>
      <c r="F38" s="6">
        <v>0.03</v>
      </c>
      <c r="G38" s="6">
        <v>7.0000000000000007E-2</v>
      </c>
      <c r="H38" s="25"/>
    </row>
    <row r="39" spans="2:9">
      <c r="B39" t="s">
        <v>2</v>
      </c>
      <c r="D39" s="6">
        <v>0.18</v>
      </c>
      <c r="E39" s="6">
        <v>0.18</v>
      </c>
      <c r="F39" s="6">
        <v>0.18</v>
      </c>
      <c r="G39" s="6">
        <v>0.18</v>
      </c>
    </row>
    <row r="41" spans="2:9">
      <c r="B41" t="s">
        <v>4</v>
      </c>
      <c r="D41" s="7">
        <f>SUM(D6:D36)</f>
        <v>3368716</v>
      </c>
      <c r="E41" s="7">
        <f>SUM(E6:E36)</f>
        <v>2750816</v>
      </c>
      <c r="F41" s="7">
        <f>SUM(F6:F36)</f>
        <v>4044700</v>
      </c>
      <c r="G41" s="7">
        <f>SUM(G6:G36)</f>
        <v>2967500</v>
      </c>
      <c r="H41" s="7">
        <f>SUM(H6:H36)</f>
        <v>2631600</v>
      </c>
    </row>
    <row r="42" spans="2:9">
      <c r="B42" t="s">
        <v>62</v>
      </c>
      <c r="D42" s="5">
        <f>D41*D38</f>
        <v>303184.44</v>
      </c>
      <c r="E42" s="5">
        <f>E41*E38</f>
        <v>220065.28</v>
      </c>
      <c r="F42" s="5">
        <v>85000</v>
      </c>
      <c r="G42" s="5">
        <f>G41*G38</f>
        <v>207725.00000000003</v>
      </c>
      <c r="H42" s="5">
        <f>H41*H38</f>
        <v>0</v>
      </c>
    </row>
    <row r="43" spans="2:9" ht="15">
      <c r="B43" s="1" t="s">
        <v>5</v>
      </c>
      <c r="C43" s="1"/>
      <c r="D43" s="11">
        <f>(D41+D42)*D39</f>
        <v>660942.07919999992</v>
      </c>
      <c r="E43" s="11">
        <f>(E41+E42)*E39</f>
        <v>534758.63039999991</v>
      </c>
      <c r="F43" s="11">
        <f>(F41+F42)*F39</f>
        <v>743346</v>
      </c>
      <c r="G43" s="11">
        <f>(G41+G42)*G39</f>
        <v>571540.5</v>
      </c>
      <c r="H43" s="11">
        <f>(H41+H42)*H39</f>
        <v>0</v>
      </c>
    </row>
    <row r="44" spans="2:9" ht="15">
      <c r="B44" s="12" t="s">
        <v>34</v>
      </c>
      <c r="C44" s="12"/>
      <c r="D44" s="15">
        <f>D41+D42+D43</f>
        <v>4332842.5192</v>
      </c>
      <c r="E44" s="15">
        <f>E41+E42+E43</f>
        <v>3505639.9103999995</v>
      </c>
      <c r="F44" s="15">
        <f>F41+F42+F43</f>
        <v>4873046</v>
      </c>
      <c r="G44" s="12">
        <f>G41+G42+G43</f>
        <v>3746765.5</v>
      </c>
      <c r="H44" s="15">
        <f>H41+H42+H43</f>
        <v>2631600</v>
      </c>
    </row>
    <row r="45" spans="2:9">
      <c r="B45" t="s">
        <v>33</v>
      </c>
      <c r="D45" s="14">
        <f>D44/1700</f>
        <v>2548.730893647059</v>
      </c>
      <c r="E45" s="14">
        <f>E44/1700</f>
        <v>2062.1411237647058</v>
      </c>
      <c r="F45" s="14">
        <f>F44/1700</f>
        <v>2866.4976470588235</v>
      </c>
      <c r="G45" s="14">
        <f>G44/1700</f>
        <v>2203.9797058823528</v>
      </c>
      <c r="H45" s="14">
        <f>H44/1700</f>
        <v>1548</v>
      </c>
      <c r="I45" s="14">
        <f>MIN(D45:G45)</f>
        <v>2062.1411237647058</v>
      </c>
    </row>
    <row r="46" spans="2:9">
      <c r="B46" t="s">
        <v>64</v>
      </c>
      <c r="D46" s="31">
        <f>$I$45/D45*10</f>
        <v>8.0908546638045546</v>
      </c>
      <c r="E46" s="31">
        <f t="shared" ref="E46:H46" si="0">$I$45/E45*10</f>
        <v>10</v>
      </c>
      <c r="F46" s="31">
        <f t="shared" si="0"/>
        <v>7.1939397050633218</v>
      </c>
      <c r="G46" s="31">
        <f t="shared" si="0"/>
        <v>9.3564433386610393</v>
      </c>
      <c r="H46" s="31">
        <f t="shared" si="0"/>
        <v>13.321325088919288</v>
      </c>
    </row>
    <row r="47" spans="2:9">
      <c r="B47" t="s">
        <v>65</v>
      </c>
      <c r="D47" s="32">
        <v>9.8000000000000007</v>
      </c>
      <c r="E47" s="32">
        <v>8.1</v>
      </c>
      <c r="F47" s="32">
        <v>8.1</v>
      </c>
      <c r="G47" s="32">
        <v>6.9</v>
      </c>
      <c r="H47" s="32">
        <v>4.0999999999999996</v>
      </c>
    </row>
    <row r="48" spans="2:9" ht="15">
      <c r="B48" t="s">
        <v>66</v>
      </c>
      <c r="D48" s="29">
        <f>D46*0.4+D47*0.6</f>
        <v>9.1163418655218216</v>
      </c>
      <c r="E48" s="29">
        <f t="shared" ref="E48:G48" si="1">E46*0.4+E47*0.6</f>
        <v>8.86</v>
      </c>
      <c r="F48" s="29">
        <f t="shared" si="1"/>
        <v>7.7375758820253289</v>
      </c>
      <c r="G48" s="29">
        <f t="shared" si="1"/>
        <v>7.8825773354644157</v>
      </c>
      <c r="H48" s="29">
        <f>H46*0.4+H47*0.6</f>
        <v>7.7885300355677156</v>
      </c>
    </row>
    <row r="49" spans="4:8" ht="15">
      <c r="D49" s="29"/>
      <c r="E49" s="29"/>
      <c r="F49" s="29"/>
      <c r="G49" s="29"/>
      <c r="H49" s="29"/>
    </row>
    <row r="50" spans="4:8">
      <c r="F50" s="17" t="s">
        <v>43</v>
      </c>
      <c r="H50" t="s">
        <v>43</v>
      </c>
    </row>
    <row r="51" spans="4:8" ht="42.75">
      <c r="E51" s="17" t="s">
        <v>63</v>
      </c>
      <c r="F51" s="17" t="s">
        <v>51</v>
      </c>
    </row>
    <row r="52" spans="4:8" ht="42.75">
      <c r="F52" s="17" t="s">
        <v>52</v>
      </c>
    </row>
    <row r="53" spans="4:8" ht="28.5">
      <c r="F53" s="17" t="s">
        <v>54</v>
      </c>
      <c r="G53" s="17" t="s">
        <v>54</v>
      </c>
      <c r="H53" s="17" t="s">
        <v>55</v>
      </c>
    </row>
    <row r="54" spans="4:8" ht="42.75">
      <c r="F54" s="17" t="s">
        <v>56</v>
      </c>
      <c r="G54" s="17" t="s">
        <v>56</v>
      </c>
      <c r="H54" s="17" t="s">
        <v>56</v>
      </c>
    </row>
    <row r="55" spans="4:8" ht="28.5">
      <c r="F55" s="17" t="s">
        <v>57</v>
      </c>
      <c r="H55" s="17" t="s">
        <v>57</v>
      </c>
    </row>
    <row r="56" spans="4:8" ht="28.5">
      <c r="F56" s="17" t="s">
        <v>58</v>
      </c>
    </row>
    <row r="57" spans="4:8" ht="42.75">
      <c r="F57" s="17" t="s">
        <v>59</v>
      </c>
    </row>
    <row r="58" spans="4:8" ht="28.5">
      <c r="F58" s="17" t="s">
        <v>61</v>
      </c>
      <c r="H58" s="17" t="s">
        <v>61</v>
      </c>
    </row>
  </sheetData>
  <phoneticPr fontId="5"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1A4F8-EB55-4BB0-BFE7-34175AEC82F5}">
  <dimension ref="B1:H52"/>
  <sheetViews>
    <sheetView rightToLeft="1" tabSelected="1" workbookViewId="0">
      <selection activeCell="B13" sqref="B13"/>
    </sheetView>
  </sheetViews>
  <sheetFormatPr defaultRowHeight="14.25"/>
  <cols>
    <col min="2" max="2" width="34.5" style="17" customWidth="1"/>
    <col min="3" max="3" width="8" customWidth="1"/>
    <col min="4" max="4" width="10.125" bestFit="1" customWidth="1"/>
    <col min="5" max="5" width="11" customWidth="1"/>
    <col min="6" max="6" width="30.75" customWidth="1"/>
    <col min="8" max="8" width="9.375" customWidth="1"/>
  </cols>
  <sheetData>
    <row r="1" spans="2:8" ht="28.5" customHeight="1">
      <c r="B1" s="486" t="s">
        <v>454</v>
      </c>
      <c r="C1" s="486"/>
      <c r="D1" s="486"/>
      <c r="E1" s="486"/>
      <c r="F1" s="486"/>
    </row>
    <row r="3" spans="2:8" ht="15">
      <c r="B3" s="436" t="s">
        <v>68</v>
      </c>
      <c r="C3" s="447"/>
      <c r="D3" s="448"/>
      <c r="E3" s="448"/>
      <c r="F3" s="449"/>
    </row>
    <row r="4" spans="2:8" ht="15">
      <c r="B4" s="436" t="s">
        <v>6</v>
      </c>
      <c r="C4" s="444"/>
      <c r="D4" s="445"/>
      <c r="E4" s="445"/>
      <c r="F4" s="446"/>
    </row>
    <row r="5" spans="2:8" s="390" customFormat="1" ht="15">
      <c r="B5" s="437" t="s">
        <v>7</v>
      </c>
      <c r="C5" s="444"/>
      <c r="D5" s="445"/>
      <c r="E5" s="445"/>
      <c r="F5" s="446"/>
    </row>
    <row r="6" spans="2:8" s="390" customFormat="1" ht="54" customHeight="1">
      <c r="B6" s="437"/>
      <c r="C6" s="431" t="s">
        <v>3</v>
      </c>
      <c r="D6" s="437" t="s">
        <v>452</v>
      </c>
      <c r="E6" s="432" t="s">
        <v>453</v>
      </c>
      <c r="F6" s="432" t="s">
        <v>78</v>
      </c>
    </row>
    <row r="7" spans="2:8">
      <c r="B7" s="438" t="s">
        <v>8</v>
      </c>
      <c r="C7" s="38">
        <v>850</v>
      </c>
      <c r="D7" s="38"/>
      <c r="E7" s="50">
        <f>D7*C7</f>
        <v>0</v>
      </c>
      <c r="F7" s="50"/>
    </row>
    <row r="8" spans="2:8">
      <c r="B8" s="438" t="s">
        <v>389</v>
      </c>
      <c r="C8" s="38"/>
      <c r="D8" s="38"/>
      <c r="E8" s="50">
        <f t="shared" ref="E8:E42" si="0">D8*C8</f>
        <v>0</v>
      </c>
      <c r="F8" s="50"/>
    </row>
    <row r="9" spans="2:8">
      <c r="B9" s="438" t="s">
        <v>390</v>
      </c>
      <c r="C9" s="38"/>
      <c r="D9" s="38"/>
      <c r="E9" s="50">
        <f t="shared" si="0"/>
        <v>0</v>
      </c>
      <c r="F9" s="50"/>
    </row>
    <row r="10" spans="2:8">
      <c r="B10" s="438" t="s">
        <v>437</v>
      </c>
      <c r="C10" s="38">
        <v>1700</v>
      </c>
      <c r="D10" s="38"/>
      <c r="E10" s="50">
        <f t="shared" si="0"/>
        <v>0</v>
      </c>
      <c r="F10" s="50"/>
      <c r="H10" s="7"/>
    </row>
    <row r="11" spans="2:8" ht="28.5">
      <c r="B11" s="438" t="s">
        <v>438</v>
      </c>
      <c r="C11" s="38"/>
      <c r="D11" s="38"/>
      <c r="E11" s="50">
        <f t="shared" si="0"/>
        <v>0</v>
      </c>
      <c r="F11" s="50"/>
    </row>
    <row r="12" spans="2:8">
      <c r="B12" s="438" t="s">
        <v>439</v>
      </c>
      <c r="C12" s="38"/>
      <c r="D12" s="38"/>
      <c r="E12" s="50">
        <f t="shared" si="0"/>
        <v>0</v>
      </c>
      <c r="F12" s="50"/>
    </row>
    <row r="13" spans="2:8">
      <c r="B13" s="441" t="s">
        <v>179</v>
      </c>
      <c r="C13" s="38"/>
      <c r="D13" s="38"/>
      <c r="E13" s="50">
        <f t="shared" si="0"/>
        <v>0</v>
      </c>
      <c r="F13" s="50"/>
    </row>
    <row r="14" spans="2:8">
      <c r="B14" s="438" t="s">
        <v>440</v>
      </c>
      <c r="C14" s="38"/>
      <c r="D14" s="38"/>
      <c r="E14" s="50">
        <f t="shared" si="0"/>
        <v>0</v>
      </c>
      <c r="F14" s="50"/>
    </row>
    <row r="15" spans="2:8">
      <c r="B15" s="442" t="s">
        <v>181</v>
      </c>
      <c r="C15" s="38"/>
      <c r="D15" s="38"/>
      <c r="E15" s="50">
        <f t="shared" si="0"/>
        <v>0</v>
      </c>
      <c r="F15" s="50"/>
    </row>
    <row r="16" spans="2:8">
      <c r="B16" s="438" t="s">
        <v>10</v>
      </c>
      <c r="C16" s="38"/>
      <c r="D16" s="38"/>
      <c r="E16" s="50">
        <f t="shared" si="0"/>
        <v>0</v>
      </c>
      <c r="F16" s="50"/>
    </row>
    <row r="17" spans="2:6">
      <c r="B17" s="438" t="s">
        <v>38</v>
      </c>
      <c r="C17" s="38"/>
      <c r="D17" s="38"/>
      <c r="E17" s="50">
        <f t="shared" si="0"/>
        <v>0</v>
      </c>
      <c r="F17" s="50"/>
    </row>
    <row r="18" spans="2:6">
      <c r="B18" s="438" t="s">
        <v>433</v>
      </c>
      <c r="C18" s="38"/>
      <c r="D18" s="38"/>
      <c r="E18" s="50">
        <f t="shared" si="0"/>
        <v>0</v>
      </c>
      <c r="F18" s="50"/>
    </row>
    <row r="19" spans="2:6">
      <c r="B19" s="438" t="s">
        <v>25</v>
      </c>
      <c r="C19" s="39"/>
      <c r="D19" s="39"/>
      <c r="E19" s="50">
        <f t="shared" si="0"/>
        <v>0</v>
      </c>
      <c r="F19" s="50"/>
    </row>
    <row r="20" spans="2:6" s="1" customFormat="1" ht="15">
      <c r="B20" s="438" t="s">
        <v>29</v>
      </c>
      <c r="C20" s="38"/>
      <c r="D20" s="38"/>
      <c r="E20" s="50">
        <f t="shared" si="0"/>
        <v>0</v>
      </c>
      <c r="F20" s="50"/>
    </row>
    <row r="21" spans="2:6">
      <c r="B21" s="438" t="s">
        <v>39</v>
      </c>
      <c r="C21" s="38"/>
      <c r="D21" s="38"/>
      <c r="E21" s="50">
        <f t="shared" si="0"/>
        <v>0</v>
      </c>
      <c r="F21" s="50"/>
    </row>
    <row r="22" spans="2:6">
      <c r="B22" s="438" t="s">
        <v>40</v>
      </c>
      <c r="C22" s="38"/>
      <c r="D22" s="38"/>
      <c r="E22" s="50">
        <f t="shared" si="0"/>
        <v>0</v>
      </c>
      <c r="F22" s="50"/>
    </row>
    <row r="23" spans="2:6">
      <c r="B23" s="438" t="s">
        <v>441</v>
      </c>
      <c r="C23" s="38"/>
      <c r="D23" s="38"/>
      <c r="E23" s="50">
        <f t="shared" si="0"/>
        <v>0</v>
      </c>
      <c r="F23" s="50"/>
    </row>
    <row r="24" spans="2:6">
      <c r="B24" s="438" t="s">
        <v>442</v>
      </c>
      <c r="C24" s="38"/>
      <c r="D24" s="38"/>
      <c r="E24" s="50">
        <f t="shared" si="0"/>
        <v>0</v>
      </c>
      <c r="F24" s="50"/>
    </row>
    <row r="25" spans="2:6">
      <c r="B25" s="438" t="s">
        <v>60</v>
      </c>
      <c r="C25" s="38"/>
      <c r="D25" s="38"/>
      <c r="E25" s="50">
        <f t="shared" si="0"/>
        <v>0</v>
      </c>
      <c r="F25" s="50"/>
    </row>
    <row r="26" spans="2:6">
      <c r="B26" s="438" t="s">
        <v>69</v>
      </c>
      <c r="C26" s="38"/>
      <c r="D26" s="38"/>
      <c r="E26" s="50">
        <f t="shared" si="0"/>
        <v>0</v>
      </c>
      <c r="F26" s="50"/>
    </row>
    <row r="27" spans="2:6">
      <c r="B27" s="438" t="s">
        <v>26</v>
      </c>
      <c r="C27" s="38"/>
      <c r="D27" s="38"/>
      <c r="E27" s="50">
        <f t="shared" si="0"/>
        <v>0</v>
      </c>
      <c r="F27" s="50"/>
    </row>
    <row r="28" spans="2:6">
      <c r="B28" s="438" t="s">
        <v>46</v>
      </c>
      <c r="C28" s="38"/>
      <c r="D28" s="38"/>
      <c r="E28" s="50">
        <f t="shared" si="0"/>
        <v>0</v>
      </c>
      <c r="F28" s="50"/>
    </row>
    <row r="29" spans="2:6">
      <c r="B29" s="438" t="s">
        <v>47</v>
      </c>
      <c r="C29" s="38"/>
      <c r="D29" s="38"/>
      <c r="E29" s="50">
        <f t="shared" si="0"/>
        <v>0</v>
      </c>
      <c r="F29" s="50"/>
    </row>
    <row r="30" spans="2:6">
      <c r="B30" s="438" t="s">
        <v>443</v>
      </c>
      <c r="C30" s="38"/>
      <c r="D30" s="38"/>
      <c r="E30" s="50">
        <f t="shared" si="0"/>
        <v>0</v>
      </c>
      <c r="F30" s="50"/>
    </row>
    <row r="31" spans="2:6">
      <c r="B31" s="438" t="s">
        <v>444</v>
      </c>
      <c r="C31" s="38"/>
      <c r="D31" s="38"/>
      <c r="E31" s="50">
        <f t="shared" si="0"/>
        <v>0</v>
      </c>
      <c r="F31" s="50"/>
    </row>
    <row r="32" spans="2:6">
      <c r="B32" s="438" t="s">
        <v>445</v>
      </c>
      <c r="C32" s="38"/>
      <c r="D32" s="38"/>
      <c r="E32" s="50">
        <f t="shared" si="0"/>
        <v>0</v>
      </c>
      <c r="F32" s="50"/>
    </row>
    <row r="33" spans="2:6">
      <c r="B33" s="438" t="s">
        <v>12</v>
      </c>
      <c r="C33" s="38"/>
      <c r="D33" s="38"/>
      <c r="E33" s="50">
        <f t="shared" si="0"/>
        <v>0</v>
      </c>
      <c r="F33" s="50"/>
    </row>
    <row r="34" spans="2:6">
      <c r="B34" s="438" t="s">
        <v>13</v>
      </c>
      <c r="C34" s="38"/>
      <c r="D34" s="38"/>
      <c r="E34" s="50">
        <f t="shared" si="0"/>
        <v>0</v>
      </c>
      <c r="F34" s="50"/>
    </row>
    <row r="35" spans="2:6">
      <c r="B35" s="438" t="s">
        <v>446</v>
      </c>
      <c r="C35" s="38"/>
      <c r="D35" s="38"/>
      <c r="E35" s="50">
        <f t="shared" si="0"/>
        <v>0</v>
      </c>
      <c r="F35" s="50"/>
    </row>
    <row r="36" spans="2:6">
      <c r="B36" s="438" t="s">
        <v>15</v>
      </c>
      <c r="C36" s="38"/>
      <c r="D36" s="38"/>
      <c r="E36" s="50">
        <f t="shared" si="0"/>
        <v>0</v>
      </c>
      <c r="F36" s="50"/>
    </row>
    <row r="37" spans="2:6">
      <c r="B37" s="438" t="s">
        <v>447</v>
      </c>
      <c r="C37" s="38"/>
      <c r="D37" s="38"/>
      <c r="E37" s="50">
        <f t="shared" si="0"/>
        <v>0</v>
      </c>
      <c r="F37" s="50"/>
    </row>
    <row r="38" spans="2:6">
      <c r="B38" s="438" t="s">
        <v>41</v>
      </c>
      <c r="C38" s="38"/>
      <c r="D38" s="38"/>
      <c r="E38" s="50">
        <f t="shared" si="0"/>
        <v>0</v>
      </c>
      <c r="F38" s="50"/>
    </row>
    <row r="39" spans="2:6">
      <c r="B39" s="438" t="s">
        <v>32</v>
      </c>
      <c r="C39" s="38"/>
      <c r="D39" s="38"/>
      <c r="E39" s="50">
        <f t="shared" si="0"/>
        <v>0</v>
      </c>
      <c r="F39" s="50"/>
    </row>
    <row r="40" spans="2:6">
      <c r="B40" s="438" t="s">
        <v>50</v>
      </c>
      <c r="C40" s="38"/>
      <c r="D40" s="38"/>
      <c r="E40" s="50">
        <f t="shared" si="0"/>
        <v>0</v>
      </c>
      <c r="F40" s="50"/>
    </row>
    <row r="41" spans="2:6">
      <c r="B41" s="438" t="s">
        <v>448</v>
      </c>
      <c r="C41" s="38"/>
      <c r="D41" s="38"/>
      <c r="E41" s="50">
        <f t="shared" si="0"/>
        <v>0</v>
      </c>
      <c r="F41" s="50"/>
    </row>
    <row r="42" spans="2:6">
      <c r="B42" s="438" t="s">
        <v>11</v>
      </c>
      <c r="C42" s="38"/>
      <c r="D42" s="38"/>
      <c r="E42" s="50">
        <f t="shared" si="0"/>
        <v>0</v>
      </c>
      <c r="F42" s="50"/>
    </row>
    <row r="43" spans="2:6" s="1" customFormat="1" ht="15">
      <c r="B43" s="437" t="s">
        <v>77</v>
      </c>
      <c r="C43" s="437"/>
      <c r="D43" s="437"/>
      <c r="E43" s="443">
        <f>SUM(E7:E42)</f>
        <v>0</v>
      </c>
      <c r="F43" s="437"/>
    </row>
    <row r="44" spans="2:6" s="1" customFormat="1" ht="15">
      <c r="B44" s="439" t="s">
        <v>0</v>
      </c>
      <c r="C44" s="21"/>
      <c r="D44" s="21"/>
      <c r="E44" s="433"/>
      <c r="F44" s="433"/>
    </row>
    <row r="45" spans="2:6" s="1" customFormat="1" ht="15">
      <c r="B45" s="439" t="s">
        <v>2</v>
      </c>
      <c r="C45" s="21"/>
      <c r="D45" s="21"/>
      <c r="E45" s="433"/>
      <c r="F45" s="433"/>
    </row>
    <row r="46" spans="2:6" s="1" customFormat="1" ht="15">
      <c r="B46" s="439" t="s">
        <v>449</v>
      </c>
      <c r="C46" s="21"/>
      <c r="D46" s="21"/>
      <c r="E46" s="433"/>
      <c r="F46" s="433"/>
    </row>
    <row r="47" spans="2:6" s="1" customFormat="1" ht="15">
      <c r="B47" s="439" t="s">
        <v>451</v>
      </c>
      <c r="C47" s="21"/>
      <c r="D47" s="21"/>
      <c r="E47" s="485"/>
      <c r="F47" s="433"/>
    </row>
    <row r="48" spans="2:6" s="1" customFormat="1" ht="15">
      <c r="B48" s="440"/>
      <c r="C48" s="434"/>
      <c r="D48" s="434"/>
      <c r="E48" s="435"/>
      <c r="F48" s="435"/>
    </row>
    <row r="49" spans="2:6" ht="28.5">
      <c r="B49" s="17" t="s">
        <v>434</v>
      </c>
    </row>
    <row r="50" spans="2:6" ht="28.5">
      <c r="B50" s="17" t="s">
        <v>435</v>
      </c>
      <c r="E50" s="383"/>
      <c r="F50" s="383"/>
    </row>
    <row r="51" spans="2:6">
      <c r="B51" s="17" t="s">
        <v>450</v>
      </c>
    </row>
    <row r="52" spans="2:6" ht="28.5">
      <c r="B52" s="17" t="s">
        <v>436</v>
      </c>
    </row>
  </sheetData>
  <mergeCells count="4">
    <mergeCell ref="C5:F5"/>
    <mergeCell ref="C4:F4"/>
    <mergeCell ref="C3:F3"/>
    <mergeCell ref="B1:F1"/>
  </mergeCells>
  <pageMargins left="0.25" right="0.25" top="0.75" bottom="0.75" header="0.3" footer="0.3"/>
  <pageSetup paperSize="9" scale="95"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13E4-DDEB-487B-9E7C-D8633DC1F93A}">
  <sheetPr>
    <pageSetUpPr fitToPage="1"/>
  </sheetPr>
  <dimension ref="A2:F29"/>
  <sheetViews>
    <sheetView rightToLeft="1" workbookViewId="0">
      <selection activeCell="C6" sqref="C6"/>
    </sheetView>
  </sheetViews>
  <sheetFormatPr defaultColWidth="9" defaultRowHeight="15"/>
  <cols>
    <col min="1" max="1" width="64.625" style="410" customWidth="1"/>
    <col min="2" max="2" width="26.125" style="410" customWidth="1"/>
    <col min="3" max="3" width="30.75" style="410" customWidth="1"/>
    <col min="4" max="4" width="16.875" style="410" customWidth="1"/>
    <col min="5" max="5" width="78.875" style="410" customWidth="1"/>
    <col min="6" max="16384" width="9" style="410"/>
  </cols>
  <sheetData>
    <row r="2" spans="1:6" ht="27">
      <c r="A2" s="408"/>
      <c r="B2" s="409"/>
    </row>
    <row r="3" spans="1:6" ht="27">
      <c r="A3" s="411" t="s">
        <v>398</v>
      </c>
      <c r="B3" s="409"/>
    </row>
    <row r="4" spans="1:6" ht="27">
      <c r="A4" s="412" t="s">
        <v>399</v>
      </c>
      <c r="B4" s="409"/>
    </row>
    <row r="5" spans="1:6" ht="27">
      <c r="A5" s="412" t="s">
        <v>400</v>
      </c>
      <c r="B5" s="409"/>
    </row>
    <row r="6" spans="1:6" ht="27">
      <c r="A6" s="412" t="s">
        <v>401</v>
      </c>
      <c r="B6" s="409"/>
    </row>
    <row r="7" spans="1:6" ht="27">
      <c r="A7" s="413" t="s">
        <v>402</v>
      </c>
      <c r="B7" s="409"/>
    </row>
    <row r="9" spans="1:6" ht="16.5">
      <c r="A9" s="414" t="s">
        <v>403</v>
      </c>
      <c r="B9" s="414" t="s">
        <v>404</v>
      </c>
      <c r="C9" s="414" t="s">
        <v>3</v>
      </c>
      <c r="D9" s="414" t="s">
        <v>5</v>
      </c>
      <c r="E9" s="414" t="s">
        <v>209</v>
      </c>
    </row>
    <row r="10" spans="1:6" ht="15.75">
      <c r="A10" s="415" t="s">
        <v>405</v>
      </c>
      <c r="B10" s="416">
        <v>5600</v>
      </c>
      <c r="C10" s="416">
        <v>8</v>
      </c>
      <c r="D10" s="416">
        <f t="shared" ref="D10:D18" si="0">B10*C10</f>
        <v>44800</v>
      </c>
      <c r="E10" s="415" t="s">
        <v>406</v>
      </c>
    </row>
    <row r="11" spans="1:6" ht="15.75">
      <c r="A11" s="415" t="s">
        <v>407</v>
      </c>
      <c r="B11" s="416">
        <v>2000</v>
      </c>
      <c r="C11" s="416">
        <v>2</v>
      </c>
      <c r="D11" s="416">
        <f t="shared" si="0"/>
        <v>4000</v>
      </c>
      <c r="E11" s="415" t="s">
        <v>408</v>
      </c>
    </row>
    <row r="12" spans="1:6" ht="17.25">
      <c r="A12" s="415" t="s">
        <v>409</v>
      </c>
      <c r="B12" s="417">
        <v>110</v>
      </c>
      <c r="C12" s="417">
        <v>400</v>
      </c>
      <c r="D12" s="416">
        <f t="shared" si="0"/>
        <v>44000</v>
      </c>
      <c r="E12" s="418" t="s">
        <v>410</v>
      </c>
    </row>
    <row r="13" spans="1:6" ht="15.75">
      <c r="A13" s="415" t="s">
        <v>411</v>
      </c>
      <c r="B13" s="416">
        <v>800</v>
      </c>
      <c r="C13" s="416">
        <v>400</v>
      </c>
      <c r="D13" s="416">
        <f t="shared" si="0"/>
        <v>320000</v>
      </c>
      <c r="E13" s="415" t="s">
        <v>412</v>
      </c>
    </row>
    <row r="14" spans="1:6" ht="15.75">
      <c r="A14" s="415" t="s">
        <v>413</v>
      </c>
      <c r="B14" s="416">
        <v>3500</v>
      </c>
      <c r="C14" s="416">
        <v>2</v>
      </c>
      <c r="D14" s="416">
        <f t="shared" si="0"/>
        <v>7000</v>
      </c>
      <c r="E14" s="415" t="s">
        <v>414</v>
      </c>
    </row>
    <row r="15" spans="1:6" ht="17.25" customHeight="1">
      <c r="A15" s="415" t="s">
        <v>415</v>
      </c>
      <c r="B15" s="416">
        <v>79</v>
      </c>
      <c r="C15" s="416">
        <v>400</v>
      </c>
      <c r="D15" s="416">
        <f t="shared" si="0"/>
        <v>31600</v>
      </c>
      <c r="E15" s="415" t="s">
        <v>416</v>
      </c>
    </row>
    <row r="16" spans="1:6" ht="17.25">
      <c r="A16" s="415" t="s">
        <v>417</v>
      </c>
      <c r="B16" s="418">
        <v>35000</v>
      </c>
      <c r="C16" s="418">
        <v>1</v>
      </c>
      <c r="D16" s="416">
        <f t="shared" si="0"/>
        <v>35000</v>
      </c>
      <c r="E16" s="418" t="s">
        <v>418</v>
      </c>
      <c r="F16" s="410" t="s">
        <v>100</v>
      </c>
    </row>
    <row r="17" spans="1:5" ht="15.75">
      <c r="A17" s="415" t="s">
        <v>419</v>
      </c>
      <c r="B17" s="416">
        <v>405</v>
      </c>
      <c r="C17" s="416">
        <v>400</v>
      </c>
      <c r="D17" s="416">
        <f>B17*C17</f>
        <v>162000</v>
      </c>
      <c r="E17" s="415" t="s">
        <v>420</v>
      </c>
    </row>
    <row r="18" spans="1:5" ht="17.25">
      <c r="A18" s="415" t="s">
        <v>421</v>
      </c>
      <c r="B18" s="417">
        <v>3500</v>
      </c>
      <c r="C18" s="417">
        <v>1</v>
      </c>
      <c r="D18" s="416">
        <f t="shared" si="0"/>
        <v>3500</v>
      </c>
      <c r="E18" s="418" t="s">
        <v>422</v>
      </c>
    </row>
    <row r="19" spans="1:5" ht="17.25">
      <c r="A19" s="418" t="s">
        <v>423</v>
      </c>
      <c r="B19" s="418">
        <v>0</v>
      </c>
      <c r="C19" s="418">
        <v>1</v>
      </c>
      <c r="D19" s="418">
        <v>0</v>
      </c>
      <c r="E19" s="418" t="s">
        <v>424</v>
      </c>
    </row>
    <row r="20" spans="1:5" ht="26.25" customHeight="1">
      <c r="A20" s="418" t="s">
        <v>425</v>
      </c>
      <c r="B20" s="418">
        <v>0</v>
      </c>
      <c r="C20" s="418">
        <v>1</v>
      </c>
      <c r="D20" s="418">
        <v>0</v>
      </c>
      <c r="E20" s="418" t="s">
        <v>426</v>
      </c>
    </row>
    <row r="21" spans="1:5" ht="17.25">
      <c r="A21" s="418" t="s">
        <v>427</v>
      </c>
      <c r="B21" s="418">
        <v>0</v>
      </c>
      <c r="C21" s="418">
        <v>2</v>
      </c>
      <c r="D21" s="418">
        <v>0</v>
      </c>
      <c r="E21" s="418" t="s">
        <v>426</v>
      </c>
    </row>
    <row r="22" spans="1:5" ht="20.25" customHeight="1">
      <c r="A22" s="419" t="s">
        <v>428</v>
      </c>
      <c r="B22" s="420"/>
      <c r="C22" s="421"/>
      <c r="D22" s="420">
        <f>SUM(D10:D21)</f>
        <v>651900</v>
      </c>
      <c r="E22" s="422"/>
    </row>
    <row r="23" spans="1:5" ht="20.25">
      <c r="A23" s="423" t="s">
        <v>429</v>
      </c>
      <c r="B23" s="424">
        <f>SUM(D22/400)</f>
        <v>1629.75</v>
      </c>
      <c r="C23" s="425"/>
      <c r="D23" s="424"/>
      <c r="E23" s="426"/>
    </row>
    <row r="25" spans="1:5" ht="22.5">
      <c r="A25" s="427" t="s">
        <v>430</v>
      </c>
    </row>
    <row r="26" spans="1:5" ht="20.25">
      <c r="A26" s="428" t="s">
        <v>431</v>
      </c>
      <c r="B26" s="429"/>
    </row>
    <row r="29" spans="1:5" ht="20.25">
      <c r="C29" s="430" t="s">
        <v>432</v>
      </c>
    </row>
  </sheetData>
  <pageMargins left="0.25" right="0.25" top="0.75" bottom="0.75" header="0.3" footer="0.3"/>
  <pageSetup paperSize="9" scale="56"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C7CE-C077-48FF-9284-B16DFED41AB9}">
  <dimension ref="B2:N59"/>
  <sheetViews>
    <sheetView rightToLeft="1" topLeftCell="A27" workbookViewId="0">
      <selection activeCell="I46" sqref="I46"/>
    </sheetView>
  </sheetViews>
  <sheetFormatPr defaultRowHeight="14.25"/>
  <cols>
    <col min="2" max="2" width="33.75" bestFit="1" customWidth="1"/>
    <col min="3" max="3" width="14.375" customWidth="1"/>
    <col min="4" max="4" width="20.5" customWidth="1"/>
    <col min="5" max="5" width="14.625" bestFit="1" customWidth="1"/>
    <col min="6" max="6" width="13" bestFit="1" customWidth="1"/>
    <col min="7" max="7" width="19.25" customWidth="1"/>
    <col min="8" max="8" width="24.25" bestFit="1" customWidth="1"/>
    <col min="12" max="12" width="14.5" bestFit="1" customWidth="1"/>
  </cols>
  <sheetData>
    <row r="2" spans="2:8" ht="45">
      <c r="H2" s="34" t="s">
        <v>67</v>
      </c>
    </row>
    <row r="3" spans="2:8" ht="15">
      <c r="B3" s="44" t="s">
        <v>68</v>
      </c>
      <c r="C3" s="45"/>
      <c r="D3" s="44" t="s">
        <v>18</v>
      </c>
      <c r="E3" s="44" t="s">
        <v>1</v>
      </c>
      <c r="F3" s="44" t="s">
        <v>19</v>
      </c>
      <c r="G3" s="44" t="s">
        <v>20</v>
      </c>
      <c r="H3" s="44" t="s">
        <v>21</v>
      </c>
    </row>
    <row r="4" spans="2:8" ht="15">
      <c r="B4" s="44" t="s">
        <v>6</v>
      </c>
      <c r="C4" s="46"/>
      <c r="D4" s="47" t="s">
        <v>22</v>
      </c>
      <c r="E4" s="47" t="s">
        <v>44</v>
      </c>
      <c r="F4" s="47" t="s">
        <v>22</v>
      </c>
      <c r="G4" s="47" t="s">
        <v>36</v>
      </c>
      <c r="H4" s="47" t="s">
        <v>36</v>
      </c>
    </row>
    <row r="5" spans="2:8" ht="63" customHeight="1">
      <c r="B5" s="44" t="s">
        <v>7</v>
      </c>
      <c r="C5" s="44" t="s">
        <v>3</v>
      </c>
      <c r="D5" s="48" t="s">
        <v>23</v>
      </c>
      <c r="E5" s="48" t="s">
        <v>45</v>
      </c>
      <c r="F5" s="48" t="s">
        <v>35</v>
      </c>
      <c r="G5" s="49" t="s">
        <v>53</v>
      </c>
      <c r="H5" s="48" t="s">
        <v>37</v>
      </c>
    </row>
    <row r="6" spans="2:8" ht="15">
      <c r="B6" s="3" t="s">
        <v>8</v>
      </c>
      <c r="C6" s="38">
        <v>1700</v>
      </c>
      <c r="D6" s="50">
        <f>782*C6</f>
        <v>1329400</v>
      </c>
      <c r="E6" s="51">
        <f>930*800</f>
        <v>744000</v>
      </c>
      <c r="F6" s="50">
        <f>945*C6</f>
        <v>1606500</v>
      </c>
      <c r="G6" s="52">
        <f>660*C6</f>
        <v>1122000</v>
      </c>
      <c r="H6" s="50">
        <f>800*C6</f>
        <v>1360000</v>
      </c>
    </row>
    <row r="7" spans="2:8" ht="15">
      <c r="B7" s="3" t="s">
        <v>42</v>
      </c>
      <c r="C7" s="38">
        <v>32</v>
      </c>
      <c r="D7" s="50">
        <f>5000*C7</f>
        <v>160000</v>
      </c>
      <c r="E7" s="50">
        <v>161200</v>
      </c>
      <c r="F7" s="50">
        <f>5500*C7</f>
        <v>176000</v>
      </c>
      <c r="G7" s="51">
        <f>4750*C7</f>
        <v>152000</v>
      </c>
      <c r="H7" s="50">
        <f>5600*C7</f>
        <v>179200</v>
      </c>
    </row>
    <row r="8" spans="2:8" ht="15">
      <c r="B8" s="3" t="s">
        <v>31</v>
      </c>
      <c r="C8" s="38">
        <v>1</v>
      </c>
      <c r="D8" s="50">
        <f>4000+15000+800</f>
        <v>19800</v>
      </c>
      <c r="E8" s="50">
        <f>11000+6000</f>
        <v>17000</v>
      </c>
      <c r="F8" s="50">
        <f>7*C6</f>
        <v>11900</v>
      </c>
      <c r="G8" s="51">
        <v>11500</v>
      </c>
      <c r="H8" s="50">
        <v>0</v>
      </c>
    </row>
    <row r="9" spans="2:8" ht="15">
      <c r="B9" s="3" t="s">
        <v>10</v>
      </c>
      <c r="C9" s="38">
        <v>1700</v>
      </c>
      <c r="D9" s="50">
        <f>7*C9</f>
        <v>11900</v>
      </c>
      <c r="E9" s="50">
        <v>8000</v>
      </c>
      <c r="F9" s="50"/>
      <c r="G9" s="50">
        <f>2.5*C9</f>
        <v>4250</v>
      </c>
      <c r="H9" s="50">
        <f>5*C9</f>
        <v>8500</v>
      </c>
    </row>
    <row r="10" spans="2:8" ht="15">
      <c r="B10" s="3" t="s">
        <v>38</v>
      </c>
      <c r="C10" s="38">
        <v>1700</v>
      </c>
      <c r="D10" s="50">
        <f>85*C10</f>
        <v>144500</v>
      </c>
      <c r="E10" s="50">
        <f>65*C10</f>
        <v>110500</v>
      </c>
      <c r="F10" s="50">
        <f>100*C10</f>
        <v>170000</v>
      </c>
      <c r="G10" s="53">
        <f>80*C10</f>
        <v>136000</v>
      </c>
      <c r="H10" s="50">
        <f>110*C10</f>
        <v>187000</v>
      </c>
    </row>
    <row r="11" spans="2:8">
      <c r="B11" s="54" t="s">
        <v>24</v>
      </c>
      <c r="C11" s="38">
        <v>4</v>
      </c>
      <c r="D11" s="50">
        <f>1000*C11</f>
        <v>4000</v>
      </c>
      <c r="E11" s="50">
        <f>2000*C11</f>
        <v>8000</v>
      </c>
      <c r="F11" s="50"/>
      <c r="G11" s="51">
        <f>3000*C11</f>
        <v>12000</v>
      </c>
      <c r="H11" s="50">
        <f>3500*C11</f>
        <v>14000</v>
      </c>
    </row>
    <row r="12" spans="2:8" ht="15">
      <c r="B12" s="26" t="s">
        <v>25</v>
      </c>
      <c r="C12" s="39">
        <v>4</v>
      </c>
      <c r="D12" s="55">
        <f>5500*C12</f>
        <v>22000</v>
      </c>
      <c r="E12" s="55">
        <f>6500*C12</f>
        <v>26000</v>
      </c>
      <c r="F12" s="55">
        <v>0</v>
      </c>
      <c r="G12" s="55">
        <v>0</v>
      </c>
      <c r="H12" s="55">
        <v>0</v>
      </c>
    </row>
    <row r="13" spans="2:8" s="1" customFormat="1" ht="15">
      <c r="B13" s="3" t="s">
        <v>29</v>
      </c>
      <c r="C13" s="38">
        <v>4</v>
      </c>
      <c r="D13" s="50">
        <f>3500*C13</f>
        <v>14000</v>
      </c>
      <c r="E13" s="50">
        <f>3000*C13</f>
        <v>12000</v>
      </c>
      <c r="F13" s="50"/>
      <c r="G13" s="50">
        <f>5500*C13</f>
        <v>22000</v>
      </c>
      <c r="H13" s="50"/>
    </row>
    <row r="14" spans="2:8" ht="15">
      <c r="B14" s="3" t="s">
        <v>39</v>
      </c>
      <c r="C14" s="38">
        <v>4</v>
      </c>
      <c r="D14" s="50">
        <v>0</v>
      </c>
      <c r="E14" s="50">
        <f>70*C16</f>
        <v>119000</v>
      </c>
      <c r="F14" s="50">
        <f>184*C6</f>
        <v>312800</v>
      </c>
      <c r="G14" s="50">
        <v>0</v>
      </c>
      <c r="H14" s="50">
        <f>3500*C14</f>
        <v>14000</v>
      </c>
    </row>
    <row r="15" spans="2:8" ht="15">
      <c r="B15" s="3" t="s">
        <v>40</v>
      </c>
      <c r="C15" s="38">
        <v>4</v>
      </c>
      <c r="D15" s="50">
        <v>0</v>
      </c>
      <c r="E15" s="50">
        <f>11000*C15</f>
        <v>44000</v>
      </c>
      <c r="F15" s="50">
        <v>0</v>
      </c>
      <c r="G15" s="50">
        <f>28500*C15</f>
        <v>114000</v>
      </c>
      <c r="H15" s="50">
        <f>35000*C15</f>
        <v>140000</v>
      </c>
    </row>
    <row r="16" spans="2:8" ht="15">
      <c r="B16" s="3" t="s">
        <v>60</v>
      </c>
      <c r="C16" s="38">
        <v>1700</v>
      </c>
      <c r="D16" s="50">
        <f>95*C16</f>
        <v>161500</v>
      </c>
      <c r="F16" s="50">
        <v>0</v>
      </c>
      <c r="G16" s="50">
        <f>90*C16</f>
        <v>153000</v>
      </c>
      <c r="H16" s="50">
        <f>79*C16</f>
        <v>134300</v>
      </c>
    </row>
    <row r="17" spans="2:14" ht="15">
      <c r="B17" s="3" t="s">
        <v>69</v>
      </c>
      <c r="C17" s="38">
        <v>1700</v>
      </c>
      <c r="D17" s="50">
        <f>160*C17</f>
        <v>272000</v>
      </c>
      <c r="E17" s="50">
        <f>70*C17</f>
        <v>119000</v>
      </c>
      <c r="F17" s="50">
        <f>35*C17</f>
        <v>59500</v>
      </c>
      <c r="H17" s="50"/>
    </row>
    <row r="18" spans="2:14">
      <c r="B18" s="54" t="s">
        <v>26</v>
      </c>
      <c r="C18" s="38">
        <v>4</v>
      </c>
      <c r="D18" s="50">
        <f>650*C18</f>
        <v>2600</v>
      </c>
      <c r="E18" s="50">
        <f>1200*C18</f>
        <v>4800</v>
      </c>
      <c r="F18" s="50">
        <f>800*C18</f>
        <v>3200</v>
      </c>
      <c r="G18" s="50">
        <f>950*C18</f>
        <v>3800</v>
      </c>
      <c r="H18" s="50"/>
    </row>
    <row r="19" spans="2:14">
      <c r="B19" s="54" t="s">
        <v>46</v>
      </c>
      <c r="C19" s="38">
        <v>4</v>
      </c>
      <c r="D19" s="50"/>
      <c r="E19" s="50">
        <f>7000*C19</f>
        <v>28000</v>
      </c>
      <c r="F19" s="50"/>
      <c r="G19" s="50">
        <f>7500*C19</f>
        <v>30000</v>
      </c>
      <c r="H19" s="50"/>
    </row>
    <row r="20" spans="2:14">
      <c r="B20" s="54" t="s">
        <v>47</v>
      </c>
      <c r="C20" s="38">
        <v>4</v>
      </c>
      <c r="D20" s="50"/>
      <c r="E20" s="50">
        <f>20000*C20</f>
        <v>80000</v>
      </c>
      <c r="F20" s="50"/>
      <c r="G20" s="50"/>
      <c r="H20" s="50"/>
    </row>
    <row r="21" spans="2:14" ht="15">
      <c r="B21" s="3" t="s">
        <v>9</v>
      </c>
      <c r="C21" s="38">
        <v>1700</v>
      </c>
      <c r="D21" s="50">
        <f>70*C21</f>
        <v>119000</v>
      </c>
      <c r="E21" s="50">
        <f>48000+11200+11200+36000+11200+16000+5200+5200</f>
        <v>144000</v>
      </c>
      <c r="F21" s="50">
        <f>43*C21</f>
        <v>73100</v>
      </c>
      <c r="G21" s="50">
        <f>60*C21</f>
        <v>102000</v>
      </c>
      <c r="H21" s="50">
        <f>405*C21</f>
        <v>688500</v>
      </c>
      <c r="L21" s="37"/>
    </row>
    <row r="22" spans="2:14">
      <c r="B22" s="54" t="s">
        <v>28</v>
      </c>
      <c r="C22" s="38">
        <v>4</v>
      </c>
      <c r="D22" s="50">
        <f>3000*C22</f>
        <v>12000</v>
      </c>
      <c r="E22" s="50"/>
      <c r="F22" s="50"/>
      <c r="G22" s="50"/>
      <c r="H22" s="50"/>
      <c r="N22" s="42"/>
    </row>
    <row r="23" spans="2:14" ht="15">
      <c r="B23" s="3" t="s">
        <v>17</v>
      </c>
      <c r="C23" s="38">
        <v>1700</v>
      </c>
      <c r="D23" s="50">
        <f>100*C23</f>
        <v>170000</v>
      </c>
      <c r="E23" s="50">
        <f>230*C23</f>
        <v>391000</v>
      </c>
      <c r="F23" s="50">
        <f>120*C23</f>
        <v>204000</v>
      </c>
      <c r="G23" s="50">
        <f>85*C23</f>
        <v>144500</v>
      </c>
      <c r="H23" s="55">
        <v>0</v>
      </c>
      <c r="N23" s="42"/>
    </row>
    <row r="24" spans="2:14">
      <c r="B24" s="54" t="s">
        <v>30</v>
      </c>
      <c r="C24" s="38">
        <v>1700</v>
      </c>
      <c r="D24" s="50">
        <f>28*C24</f>
        <v>47600</v>
      </c>
      <c r="E24" s="50"/>
      <c r="F24" s="50"/>
      <c r="G24" s="50"/>
      <c r="H24" s="50"/>
      <c r="N24" s="42"/>
    </row>
    <row r="25" spans="2:14">
      <c r="B25" s="54" t="s">
        <v>12</v>
      </c>
      <c r="C25" s="38">
        <v>1</v>
      </c>
      <c r="D25" s="50">
        <v>3000</v>
      </c>
      <c r="E25" s="50">
        <v>6000</v>
      </c>
      <c r="F25" s="50"/>
      <c r="G25" s="50">
        <v>3950</v>
      </c>
      <c r="H25" s="50"/>
    </row>
    <row r="26" spans="2:14">
      <c r="B26" s="54" t="s">
        <v>13</v>
      </c>
      <c r="C26" s="38">
        <v>4</v>
      </c>
      <c r="D26" s="50">
        <v>4400</v>
      </c>
      <c r="E26" s="50">
        <f>5000*C26</f>
        <v>20000</v>
      </c>
      <c r="F26" s="50">
        <f>15*C6</f>
        <v>25500</v>
      </c>
      <c r="G26" s="50">
        <f>12500</f>
        <v>12500</v>
      </c>
      <c r="H26" s="50">
        <f>3500*C26</f>
        <v>14000</v>
      </c>
    </row>
    <row r="27" spans="2:14">
      <c r="B27" s="54" t="s">
        <v>14</v>
      </c>
      <c r="C27" s="38"/>
      <c r="D27" s="50"/>
      <c r="E27" s="50"/>
      <c r="F27" s="50"/>
      <c r="G27" s="50"/>
      <c r="H27" s="50"/>
    </row>
    <row r="28" spans="2:14">
      <c r="B28" s="54" t="s">
        <v>49</v>
      </c>
      <c r="C28" s="38">
        <v>1700</v>
      </c>
      <c r="D28" s="50"/>
      <c r="E28" s="50">
        <f>3*C28</f>
        <v>5100</v>
      </c>
      <c r="F28" s="50"/>
      <c r="G28" s="50"/>
      <c r="H28" s="50"/>
    </row>
    <row r="29" spans="2:14">
      <c r="B29" s="54" t="s">
        <v>15</v>
      </c>
      <c r="C29" s="38">
        <v>4</v>
      </c>
      <c r="D29" s="50">
        <f>529*C29</f>
        <v>2116</v>
      </c>
      <c r="E29" s="50">
        <f>529*C29</f>
        <v>2116</v>
      </c>
      <c r="F29" s="50">
        <f>1*C6</f>
        <v>1700</v>
      </c>
      <c r="G29" s="50">
        <f>500*C29</f>
        <v>2000</v>
      </c>
      <c r="H29" s="50"/>
    </row>
    <row r="30" spans="2:14">
      <c r="B30" s="54" t="s">
        <v>16</v>
      </c>
      <c r="C30" s="38">
        <v>4</v>
      </c>
      <c r="D30" s="50">
        <f>1400*C30</f>
        <v>5600</v>
      </c>
      <c r="E30" s="50">
        <f>(1500+1500)*C30</f>
        <v>12000</v>
      </c>
      <c r="F30" s="50"/>
      <c r="G30" s="50"/>
      <c r="H30" s="50"/>
    </row>
    <row r="31" spans="2:14">
      <c r="B31" s="54" t="s">
        <v>41</v>
      </c>
      <c r="C31" s="38">
        <v>4</v>
      </c>
      <c r="D31" s="50"/>
      <c r="E31" s="50">
        <f>500*C31*4</f>
        <v>8000</v>
      </c>
      <c r="F31" s="50"/>
      <c r="G31" s="50">
        <f>3150*C30</f>
        <v>12600</v>
      </c>
      <c r="H31" s="50"/>
    </row>
    <row r="32" spans="2:14" ht="15">
      <c r="B32" s="3" t="s">
        <v>32</v>
      </c>
      <c r="C32" s="38">
        <v>4</v>
      </c>
      <c r="D32" s="50">
        <f>1000*C32</f>
        <v>4000</v>
      </c>
      <c r="E32" s="50">
        <f>20000+6000+16800</f>
        <v>42800</v>
      </c>
      <c r="F32" s="50"/>
      <c r="G32" s="50">
        <f>11000*C32</f>
        <v>44000</v>
      </c>
      <c r="H32" s="50"/>
    </row>
    <row r="33" spans="2:12">
      <c r="B33" s="56" t="s">
        <v>50</v>
      </c>
      <c r="C33" s="38">
        <v>2</v>
      </c>
      <c r="D33" s="50"/>
      <c r="E33" s="50">
        <f>3000*C33</f>
        <v>6000</v>
      </c>
      <c r="F33" s="50"/>
      <c r="G33" s="50"/>
      <c r="H33" s="50"/>
    </row>
    <row r="34" spans="2:12">
      <c r="B34" s="56" t="s">
        <v>27</v>
      </c>
      <c r="C34" s="38">
        <v>4</v>
      </c>
      <c r="D34" s="50">
        <f>2500*C34</f>
        <v>10000</v>
      </c>
      <c r="E34" s="50">
        <f>2500*C34</f>
        <v>10000</v>
      </c>
      <c r="F34" s="50">
        <f>2000*C34</f>
        <v>8000</v>
      </c>
      <c r="G34" s="50">
        <f>2200*C34</f>
        <v>8800</v>
      </c>
      <c r="H34" s="50"/>
    </row>
    <row r="35" spans="2:12">
      <c r="B35" s="56" t="s">
        <v>48</v>
      </c>
      <c r="C35" s="38">
        <v>4</v>
      </c>
      <c r="D35" s="50"/>
      <c r="E35" s="50">
        <f>3500*C35</f>
        <v>14000</v>
      </c>
      <c r="F35" s="50"/>
      <c r="G35" s="50"/>
      <c r="H35" s="50"/>
    </row>
    <row r="36" spans="2:12">
      <c r="B36" s="56" t="s">
        <v>11</v>
      </c>
      <c r="C36" s="38">
        <v>4</v>
      </c>
      <c r="D36" s="50">
        <f>900*C36</f>
        <v>3600</v>
      </c>
      <c r="E36" s="50">
        <v>11700</v>
      </c>
      <c r="F36" s="55">
        <f>8000*C36</f>
        <v>32000</v>
      </c>
      <c r="G36" s="50">
        <f>950*C36</f>
        <v>3800</v>
      </c>
      <c r="H36" s="50">
        <f>4000*C36</f>
        <v>16000</v>
      </c>
    </row>
    <row r="37" spans="2:12">
      <c r="B37" s="56"/>
      <c r="C37" s="38"/>
      <c r="D37" s="50"/>
      <c r="E37" s="50"/>
      <c r="F37" s="50"/>
      <c r="G37" s="50"/>
      <c r="H37" s="50"/>
    </row>
    <row r="38" spans="2:12">
      <c r="G38" s="7"/>
    </row>
    <row r="39" spans="2:12">
      <c r="B39" t="s">
        <v>0</v>
      </c>
      <c r="D39" s="6">
        <v>0.09</v>
      </c>
      <c r="E39" s="6">
        <v>0.08</v>
      </c>
      <c r="F39" s="6">
        <v>0.03</v>
      </c>
      <c r="G39" s="6">
        <v>7.0000000000000007E-2</v>
      </c>
    </row>
    <row r="40" spans="2:12">
      <c r="B40" t="s">
        <v>2</v>
      </c>
      <c r="D40" s="6">
        <v>0.18</v>
      </c>
      <c r="E40" s="6">
        <v>0.18</v>
      </c>
      <c r="F40" s="6">
        <v>0.18</v>
      </c>
      <c r="G40" s="6">
        <v>0.18</v>
      </c>
      <c r="L40" s="382"/>
    </row>
    <row r="41" spans="2:12">
      <c r="L41" s="383"/>
    </row>
    <row r="42" spans="2:12">
      <c r="B42" t="s">
        <v>4</v>
      </c>
      <c r="D42" s="43">
        <f>SUM(D6:D37)</f>
        <v>2523016</v>
      </c>
      <c r="E42" s="43">
        <f>SUM(E6:E37)</f>
        <v>2154216</v>
      </c>
      <c r="F42" s="43">
        <f>SUM(F6:F37)</f>
        <v>2684200</v>
      </c>
      <c r="G42" s="43">
        <f>SUM(G6:G37)</f>
        <v>2094700</v>
      </c>
      <c r="H42" s="43">
        <f>SUM(H6:H37)</f>
        <v>2755500</v>
      </c>
    </row>
    <row r="43" spans="2:12">
      <c r="B43" t="s">
        <v>62</v>
      </c>
      <c r="D43" s="43">
        <f>D42*D39</f>
        <v>227071.44</v>
      </c>
      <c r="E43" s="43">
        <f>E42*E39</f>
        <v>172337.28</v>
      </c>
      <c r="F43" s="43">
        <v>80000</v>
      </c>
      <c r="G43" s="43">
        <f>G42*G39</f>
        <v>146629</v>
      </c>
      <c r="H43" s="43">
        <f>H42*H39</f>
        <v>0</v>
      </c>
    </row>
    <row r="44" spans="2:12" ht="15">
      <c r="B44" s="1" t="s">
        <v>376</v>
      </c>
      <c r="C44" s="1"/>
      <c r="D44" s="57">
        <f>(D42+D43)*D40</f>
        <v>495015.73919999995</v>
      </c>
      <c r="E44" s="57">
        <f>(E42+E43)*E40</f>
        <v>418779.59039999993</v>
      </c>
      <c r="F44" s="57">
        <f>(F42+F43)*F40</f>
        <v>497556</v>
      </c>
      <c r="G44" s="57">
        <f>(G42+G43)*G40</f>
        <v>403439.22</v>
      </c>
      <c r="H44" s="57">
        <f>(H42+H43)*H40</f>
        <v>0</v>
      </c>
    </row>
    <row r="45" spans="2:12" ht="15">
      <c r="B45" s="12" t="s">
        <v>377</v>
      </c>
      <c r="C45" s="12"/>
      <c r="D45" s="41">
        <f>D42+D43+D44</f>
        <v>3245103.1792000001</v>
      </c>
      <c r="E45" s="41">
        <f>E42+E43+E44</f>
        <v>2745332.8703999999</v>
      </c>
      <c r="F45" s="41">
        <f>F42+F43+F44</f>
        <v>3261756</v>
      </c>
      <c r="G45" s="41">
        <f>G42+G43+G44</f>
        <v>2644768.2199999997</v>
      </c>
      <c r="H45" s="41">
        <f>H42+H43+H44</f>
        <v>2755500</v>
      </c>
    </row>
    <row r="46" spans="2:12">
      <c r="B46" t="s">
        <v>33</v>
      </c>
      <c r="D46" s="40">
        <f>D45/1700</f>
        <v>1908.8842230588236</v>
      </c>
      <c r="E46" s="40">
        <f>E45/1700</f>
        <v>1614.9016884705882</v>
      </c>
      <c r="F46" s="40">
        <f>F45/1700</f>
        <v>1918.68</v>
      </c>
      <c r="G46" s="40">
        <f>G45/1700</f>
        <v>1555.7460117647058</v>
      </c>
      <c r="H46" s="40">
        <f>H45/1700</f>
        <v>1620.8823529411766</v>
      </c>
      <c r="I46" s="14">
        <f>MIN(D46:G46)</f>
        <v>1555.7460117647058</v>
      </c>
    </row>
    <row r="47" spans="2:12">
      <c r="B47" t="s">
        <v>64</v>
      </c>
      <c r="D47" s="31">
        <f>$I$46/D46*10</f>
        <v>8.1500281314691563</v>
      </c>
      <c r="E47" s="31">
        <f t="shared" ref="E47:H47" si="0">$I$46/E46*10</f>
        <v>9.6336886813097191</v>
      </c>
      <c r="F47" s="31">
        <f t="shared" si="0"/>
        <v>8.1084183488893693</v>
      </c>
      <c r="G47" s="31">
        <f t="shared" si="0"/>
        <v>10</v>
      </c>
      <c r="H47" s="31">
        <f t="shared" si="0"/>
        <v>9.5981426964253309</v>
      </c>
    </row>
    <row r="48" spans="2:12">
      <c r="B48" t="s">
        <v>65</v>
      </c>
      <c r="D48" s="32">
        <v>9.8000000000000007</v>
      </c>
      <c r="E48" s="32">
        <v>8</v>
      </c>
      <c r="F48" s="32">
        <v>8.1999999999999993</v>
      </c>
      <c r="G48" s="32">
        <v>7</v>
      </c>
      <c r="H48" s="32">
        <v>4.2</v>
      </c>
    </row>
    <row r="49" spans="2:8" ht="15">
      <c r="B49" t="s">
        <v>66</v>
      </c>
      <c r="D49" s="29">
        <f>D47*0.4+D48*0.6</f>
        <v>9.1400112525876622</v>
      </c>
      <c r="E49" s="29">
        <f t="shared" ref="E49:G49" si="1">E47*0.4+E48*0.6</f>
        <v>8.6534754725238869</v>
      </c>
      <c r="F49" s="29">
        <f t="shared" si="1"/>
        <v>8.163367339555748</v>
      </c>
      <c r="G49" s="29">
        <f t="shared" si="1"/>
        <v>8.1999999999999993</v>
      </c>
      <c r="H49" s="29">
        <f>H47*0.4+H48*0.6</f>
        <v>6.359257078570133</v>
      </c>
    </row>
    <row r="50" spans="2:8" ht="15">
      <c r="D50" s="29"/>
      <c r="E50" s="29"/>
      <c r="F50" s="29"/>
      <c r="G50" s="29"/>
      <c r="H50" s="29"/>
    </row>
    <row r="51" spans="2:8">
      <c r="F51" s="17" t="s">
        <v>43</v>
      </c>
      <c r="H51" t="s">
        <v>43</v>
      </c>
    </row>
    <row r="52" spans="2:8" ht="42.75">
      <c r="E52" s="17" t="s">
        <v>63</v>
      </c>
      <c r="F52" s="17" t="s">
        <v>51</v>
      </c>
    </row>
    <row r="53" spans="2:8" ht="42.75">
      <c r="D53" s="383"/>
      <c r="F53" s="17" t="s">
        <v>52</v>
      </c>
    </row>
    <row r="54" spans="2:8" ht="28.5">
      <c r="F54" s="17" t="s">
        <v>54</v>
      </c>
      <c r="G54" s="17" t="s">
        <v>54</v>
      </c>
      <c r="H54" s="17" t="s">
        <v>55</v>
      </c>
    </row>
    <row r="55" spans="2:8" ht="42.75">
      <c r="F55" s="17" t="s">
        <v>56</v>
      </c>
      <c r="G55" s="17" t="s">
        <v>56</v>
      </c>
      <c r="H55" s="17" t="s">
        <v>56</v>
      </c>
    </row>
    <row r="56" spans="2:8" ht="28.5">
      <c r="F56" s="17" t="s">
        <v>57</v>
      </c>
      <c r="H56" s="17" t="s">
        <v>57</v>
      </c>
    </row>
    <row r="57" spans="2:8" ht="28.5">
      <c r="F57" s="17" t="s">
        <v>58</v>
      </c>
    </row>
    <row r="58" spans="2:8" ht="42.75">
      <c r="F58" s="17" t="s">
        <v>59</v>
      </c>
    </row>
    <row r="59" spans="2:8" ht="28.5">
      <c r="F59" s="17" t="s">
        <v>61</v>
      </c>
      <c r="H59" s="17" t="s">
        <v>61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CFA9-D0B6-4261-85FD-697302BEA222}">
  <dimension ref="A2:K52"/>
  <sheetViews>
    <sheetView showGridLines="0" rightToLeft="1" zoomScale="85" zoomScaleNormal="85" workbookViewId="0">
      <selection activeCell="E33" sqref="E33"/>
    </sheetView>
  </sheetViews>
  <sheetFormatPr defaultRowHeight="14.25"/>
  <cols>
    <col min="1" max="2" width="27.25" customWidth="1"/>
    <col min="3" max="3" width="10.875" customWidth="1"/>
    <col min="4" max="4" width="18.75" bestFit="1" customWidth="1"/>
    <col min="5" max="7" width="19.625" customWidth="1"/>
    <col min="8" max="8" width="18.5" bestFit="1" customWidth="1"/>
    <col min="9" max="10" width="11.625" customWidth="1"/>
    <col min="11" max="11" width="16.5" customWidth="1"/>
    <col min="12" max="14" width="10.625" customWidth="1"/>
  </cols>
  <sheetData>
    <row r="2" spans="1:11" ht="18">
      <c r="B2" s="450" t="s">
        <v>205</v>
      </c>
      <c r="C2" s="450"/>
      <c r="D2" s="450"/>
      <c r="E2" s="450"/>
      <c r="F2" s="450"/>
      <c r="G2" s="450"/>
    </row>
    <row r="3" spans="1:11" ht="18">
      <c r="B3" s="450" t="s">
        <v>206</v>
      </c>
      <c r="C3" s="450"/>
      <c r="D3" s="450"/>
      <c r="E3" s="450"/>
      <c r="F3" s="450"/>
      <c r="G3" s="450"/>
    </row>
    <row r="4" spans="1:11" ht="15">
      <c r="A4" s="183"/>
      <c r="B4" s="183" t="s">
        <v>74</v>
      </c>
      <c r="C4" s="183" t="s">
        <v>3</v>
      </c>
      <c r="D4" s="183" t="s">
        <v>207</v>
      </c>
      <c r="E4" s="183" t="s">
        <v>77</v>
      </c>
      <c r="F4" s="183" t="s">
        <v>208</v>
      </c>
      <c r="G4" s="183" t="s">
        <v>209</v>
      </c>
    </row>
    <row r="5" spans="1:11" ht="15">
      <c r="A5" s="183"/>
      <c r="B5" s="183" t="s">
        <v>210</v>
      </c>
      <c r="C5" s="183"/>
      <c r="D5" s="183">
        <v>1595</v>
      </c>
      <c r="E5" s="183">
        <v>638000</v>
      </c>
      <c r="F5" s="183">
        <v>1595</v>
      </c>
      <c r="G5" s="183" t="s">
        <v>211</v>
      </c>
    </row>
    <row r="6" spans="1:11" ht="15">
      <c r="A6" s="183"/>
      <c r="B6" s="183"/>
      <c r="C6" s="183"/>
      <c r="D6" s="183"/>
      <c r="E6" s="183"/>
      <c r="F6" s="183"/>
      <c r="G6" s="183"/>
    </row>
    <row r="8" spans="1:11" ht="23.25" customHeight="1" thickBot="1">
      <c r="A8" s="451" t="s">
        <v>212</v>
      </c>
      <c r="B8" s="452"/>
      <c r="C8" s="452"/>
      <c r="D8" s="452"/>
      <c r="E8" s="452"/>
      <c r="F8" s="452"/>
      <c r="G8" s="452"/>
    </row>
    <row r="9" spans="1:11" ht="15" thickBot="1">
      <c r="A9" s="184" t="s">
        <v>213</v>
      </c>
      <c r="B9" s="185"/>
      <c r="C9" s="186" t="s">
        <v>3</v>
      </c>
      <c r="D9" s="187" t="s">
        <v>214</v>
      </c>
      <c r="E9" s="186" t="s">
        <v>215</v>
      </c>
      <c r="F9" s="186" t="s">
        <v>216</v>
      </c>
      <c r="G9" s="188" t="s">
        <v>217</v>
      </c>
    </row>
    <row r="10" spans="1:11">
      <c r="A10" s="189"/>
      <c r="B10" s="190" t="s">
        <v>218</v>
      </c>
      <c r="C10" s="191"/>
      <c r="D10" s="192"/>
      <c r="E10" s="193">
        <f>D10*C10</f>
        <v>0</v>
      </c>
      <c r="F10" s="193">
        <f t="shared" ref="F10:G12" si="0">E10*D10</f>
        <v>0</v>
      </c>
      <c r="G10" s="193">
        <f t="shared" si="0"/>
        <v>0</v>
      </c>
    </row>
    <row r="11" spans="1:11">
      <c r="A11" s="194" t="s">
        <v>219</v>
      </c>
      <c r="B11" s="195" t="s">
        <v>220</v>
      </c>
      <c r="C11" s="196">
        <v>200</v>
      </c>
      <c r="D11" s="197"/>
      <c r="E11" s="198">
        <v>945</v>
      </c>
      <c r="F11" s="199">
        <f t="shared" si="0"/>
        <v>0</v>
      </c>
      <c r="G11" s="199">
        <f t="shared" si="0"/>
        <v>0</v>
      </c>
    </row>
    <row r="12" spans="1:11" ht="15" thickBot="1">
      <c r="A12" s="200"/>
      <c r="B12" s="201" t="s">
        <v>221</v>
      </c>
      <c r="C12" s="202"/>
      <c r="D12" s="203"/>
      <c r="E12" s="204">
        <f>D12*C12</f>
        <v>0</v>
      </c>
      <c r="F12" s="204">
        <f t="shared" si="0"/>
        <v>0</v>
      </c>
      <c r="G12" s="204">
        <f t="shared" si="0"/>
        <v>0</v>
      </c>
    </row>
    <row r="13" spans="1:11" ht="15" thickBot="1">
      <c r="A13" s="184"/>
      <c r="B13" s="185"/>
      <c r="C13" s="186"/>
      <c r="D13" s="187"/>
      <c r="E13" s="186" t="s">
        <v>222</v>
      </c>
      <c r="F13" s="186" t="s">
        <v>222</v>
      </c>
      <c r="G13" s="188" t="s">
        <v>222</v>
      </c>
      <c r="K13" s="205"/>
    </row>
    <row r="14" spans="1:11" ht="25.5" customHeight="1" thickBot="1">
      <c r="A14" s="194" t="s">
        <v>223</v>
      </c>
      <c r="B14" s="206" t="s">
        <v>223</v>
      </c>
      <c r="C14" s="207">
        <v>400</v>
      </c>
      <c r="D14" s="208"/>
      <c r="E14" s="209">
        <v>110</v>
      </c>
      <c r="F14" s="193">
        <f t="shared" ref="F14:G14" si="1">E14*D14</f>
        <v>0</v>
      </c>
      <c r="G14" s="193">
        <f t="shared" si="1"/>
        <v>0</v>
      </c>
    </row>
    <row r="15" spans="1:11">
      <c r="A15" s="210"/>
      <c r="B15" s="211"/>
      <c r="C15" s="212"/>
      <c r="D15" s="211"/>
      <c r="E15" s="212"/>
      <c r="F15" s="212"/>
      <c r="G15" s="213"/>
    </row>
    <row r="16" spans="1:11" ht="15" thickBot="1">
      <c r="A16" s="214"/>
      <c r="B16" s="215"/>
      <c r="C16" s="216"/>
      <c r="D16" s="215"/>
      <c r="E16" s="216"/>
      <c r="F16" s="216"/>
      <c r="G16" s="217"/>
    </row>
    <row r="17" spans="1:7">
      <c r="A17" s="218"/>
      <c r="B17" s="219" t="s">
        <v>127</v>
      </c>
      <c r="C17" s="207">
        <v>400</v>
      </c>
      <c r="D17" s="208"/>
      <c r="E17" s="209">
        <v>100</v>
      </c>
      <c r="F17" s="193">
        <f t="shared" ref="F17:G22" si="2">E17*D17</f>
        <v>0</v>
      </c>
      <c r="G17" s="193">
        <f t="shared" si="2"/>
        <v>0</v>
      </c>
    </row>
    <row r="18" spans="1:7">
      <c r="A18" s="189"/>
      <c r="C18" s="220"/>
      <c r="D18" s="221"/>
      <c r="E18" s="199">
        <f t="shared" ref="E18:E19" si="3">D18*C18</f>
        <v>0</v>
      </c>
      <c r="F18" s="199">
        <f t="shared" si="2"/>
        <v>0</v>
      </c>
      <c r="G18" s="199">
        <f t="shared" si="2"/>
        <v>0</v>
      </c>
    </row>
    <row r="19" spans="1:7">
      <c r="A19" s="222" t="s">
        <v>92</v>
      </c>
      <c r="B19" s="223"/>
      <c r="C19" s="220"/>
      <c r="D19" s="221"/>
      <c r="E19" s="199">
        <f t="shared" si="3"/>
        <v>0</v>
      </c>
      <c r="F19" s="199">
        <f t="shared" si="2"/>
        <v>0</v>
      </c>
      <c r="G19" s="199">
        <f t="shared" si="2"/>
        <v>0</v>
      </c>
    </row>
    <row r="20" spans="1:7">
      <c r="A20" s="222"/>
      <c r="B20" s="223"/>
      <c r="C20" s="220"/>
      <c r="D20" s="221"/>
      <c r="E20" s="199">
        <f>D20*C20</f>
        <v>0</v>
      </c>
      <c r="F20" s="199">
        <f t="shared" si="2"/>
        <v>0</v>
      </c>
      <c r="G20" s="199">
        <f t="shared" si="2"/>
        <v>0</v>
      </c>
    </row>
    <row r="21" spans="1:7">
      <c r="A21" s="189"/>
      <c r="B21" s="224"/>
      <c r="C21" s="191"/>
      <c r="D21" s="192"/>
      <c r="E21" s="193">
        <f>D21*C21</f>
        <v>0</v>
      </c>
      <c r="F21" s="193">
        <f t="shared" si="2"/>
        <v>0</v>
      </c>
      <c r="G21" s="193">
        <f t="shared" si="2"/>
        <v>0</v>
      </c>
    </row>
    <row r="22" spans="1:7" ht="15" thickBot="1">
      <c r="A22" s="189"/>
      <c r="B22" s="223"/>
      <c r="C22" s="220"/>
      <c r="D22" s="221"/>
      <c r="E22" s="199">
        <f t="shared" ref="E22" si="4">D22*C22</f>
        <v>0</v>
      </c>
      <c r="F22" s="199">
        <f t="shared" si="2"/>
        <v>0</v>
      </c>
      <c r="G22" s="199">
        <f t="shared" si="2"/>
        <v>0</v>
      </c>
    </row>
    <row r="23" spans="1:7" ht="15" thickBot="1">
      <c r="A23" s="225"/>
      <c r="B23" s="226"/>
      <c r="C23" s="227"/>
      <c r="D23" s="226"/>
      <c r="E23" s="227"/>
      <c r="F23" s="227"/>
      <c r="G23" s="227"/>
    </row>
    <row r="24" spans="1:7">
      <c r="A24" s="218"/>
      <c r="B24" s="228" t="s">
        <v>224</v>
      </c>
      <c r="C24" s="191"/>
      <c r="D24" s="192"/>
      <c r="E24" s="193">
        <f>D24*C24</f>
        <v>0</v>
      </c>
      <c r="F24" s="193">
        <f t="shared" ref="F24:G30" si="5">E24*D24</f>
        <v>0</v>
      </c>
      <c r="G24" s="193">
        <f t="shared" si="5"/>
        <v>0</v>
      </c>
    </row>
    <row r="25" spans="1:7">
      <c r="A25" s="189"/>
      <c r="B25" s="229" t="s">
        <v>225</v>
      </c>
      <c r="C25" s="196"/>
      <c r="D25" s="197"/>
      <c r="E25" s="198">
        <v>184</v>
      </c>
      <c r="F25" s="199">
        <f t="shared" si="5"/>
        <v>0</v>
      </c>
      <c r="G25" s="199">
        <f t="shared" si="5"/>
        <v>0</v>
      </c>
    </row>
    <row r="26" spans="1:7">
      <c r="A26" s="189"/>
      <c r="B26" s="230"/>
      <c r="C26" s="220"/>
      <c r="D26" s="221"/>
      <c r="E26" s="199">
        <f t="shared" ref="E26:E30" si="6">D26*C26</f>
        <v>0</v>
      </c>
      <c r="F26" s="199">
        <f t="shared" si="5"/>
        <v>0</v>
      </c>
      <c r="G26" s="199">
        <f t="shared" si="5"/>
        <v>0</v>
      </c>
    </row>
    <row r="27" spans="1:7">
      <c r="A27" s="222" t="s">
        <v>226</v>
      </c>
      <c r="B27" s="230"/>
      <c r="C27" s="220"/>
      <c r="D27" s="221"/>
      <c r="E27" s="199">
        <f t="shared" si="6"/>
        <v>0</v>
      </c>
      <c r="F27" s="199">
        <f t="shared" si="5"/>
        <v>0</v>
      </c>
      <c r="G27" s="199">
        <f t="shared" si="5"/>
        <v>0</v>
      </c>
    </row>
    <row r="28" spans="1:7">
      <c r="A28" s="222"/>
      <c r="B28" s="230"/>
      <c r="C28" s="220"/>
      <c r="D28" s="221"/>
      <c r="E28" s="199">
        <f t="shared" si="6"/>
        <v>0</v>
      </c>
      <c r="F28" s="199">
        <f t="shared" si="5"/>
        <v>0</v>
      </c>
      <c r="G28" s="199">
        <f t="shared" si="5"/>
        <v>0</v>
      </c>
    </row>
    <row r="29" spans="1:7">
      <c r="A29" s="189"/>
      <c r="B29" s="231"/>
      <c r="C29" s="191"/>
      <c r="D29" s="192"/>
      <c r="E29" s="193">
        <f t="shared" si="6"/>
        <v>0</v>
      </c>
      <c r="F29" s="193">
        <f t="shared" si="5"/>
        <v>0</v>
      </c>
      <c r="G29" s="193">
        <f t="shared" si="5"/>
        <v>0</v>
      </c>
    </row>
    <row r="30" spans="1:7" ht="15" thickBot="1">
      <c r="A30" s="189"/>
      <c r="B30" s="232"/>
      <c r="C30" s="233"/>
      <c r="D30" s="234"/>
      <c r="E30" s="235">
        <f t="shared" si="6"/>
        <v>0</v>
      </c>
      <c r="F30" s="235">
        <f t="shared" si="5"/>
        <v>0</v>
      </c>
      <c r="G30" s="235">
        <f t="shared" si="5"/>
        <v>0</v>
      </c>
    </row>
    <row r="31" spans="1:7" ht="15" thickBot="1">
      <c r="A31" s="236"/>
      <c r="B31" s="237"/>
      <c r="C31" s="238"/>
      <c r="D31" s="237"/>
      <c r="E31" s="238"/>
      <c r="F31" s="238"/>
      <c r="G31" s="238"/>
    </row>
    <row r="32" spans="1:7">
      <c r="A32" s="239"/>
      <c r="B32" s="240" t="s">
        <v>227</v>
      </c>
      <c r="C32" s="241"/>
      <c r="D32" s="242"/>
      <c r="E32" s="243">
        <v>0</v>
      </c>
      <c r="F32" s="243">
        <v>0</v>
      </c>
      <c r="G32" s="243">
        <v>0</v>
      </c>
    </row>
    <row r="33" spans="1:11">
      <c r="A33" s="244"/>
      <c r="B33" s="229" t="s">
        <v>228</v>
      </c>
      <c r="C33" s="196">
        <v>400</v>
      </c>
      <c r="D33" s="197"/>
      <c r="E33" s="198">
        <v>43</v>
      </c>
      <c r="F33" s="199">
        <v>0</v>
      </c>
      <c r="G33" s="199">
        <v>0</v>
      </c>
    </row>
    <row r="34" spans="1:11">
      <c r="A34" s="244"/>
      <c r="B34" s="229" t="s">
        <v>127</v>
      </c>
      <c r="C34" s="196">
        <v>400</v>
      </c>
      <c r="D34" s="197"/>
      <c r="E34" s="198">
        <v>120</v>
      </c>
      <c r="F34" s="199">
        <f t="shared" ref="F34:G34" si="7">E34*D34</f>
        <v>0</v>
      </c>
      <c r="G34" s="199">
        <f t="shared" si="7"/>
        <v>0</v>
      </c>
    </row>
    <row r="35" spans="1:11">
      <c r="A35" s="245" t="s">
        <v>229</v>
      </c>
      <c r="B35" s="246"/>
      <c r="C35" s="220"/>
      <c r="D35" s="221"/>
      <c r="E35" s="199"/>
      <c r="F35" s="199">
        <v>0</v>
      </c>
      <c r="G35" s="199">
        <v>0</v>
      </c>
    </row>
    <row r="36" spans="1:11">
      <c r="A36" s="245"/>
      <c r="B36" s="246"/>
      <c r="C36" s="220"/>
      <c r="D36" s="221"/>
      <c r="E36" s="199"/>
      <c r="F36" s="199">
        <v>0</v>
      </c>
      <c r="G36" s="199">
        <v>0</v>
      </c>
    </row>
    <row r="37" spans="1:11">
      <c r="A37" s="244"/>
      <c r="B37" s="246"/>
      <c r="C37" s="220"/>
      <c r="D37" s="221"/>
      <c r="E37" s="199"/>
      <c r="F37" s="199">
        <v>0</v>
      </c>
      <c r="G37" s="199">
        <v>0</v>
      </c>
    </row>
    <row r="38" spans="1:11" ht="15" thickBot="1">
      <c r="A38" s="244"/>
      <c r="B38" s="247"/>
      <c r="C38" s="202"/>
      <c r="D38" s="203"/>
      <c r="E38" s="204">
        <f>D38*C38</f>
        <v>0</v>
      </c>
      <c r="F38" s="204">
        <f t="shared" ref="F38:G38" si="8">E38*D38</f>
        <v>0</v>
      </c>
      <c r="G38" s="204">
        <f t="shared" si="8"/>
        <v>0</v>
      </c>
    </row>
    <row r="39" spans="1:11" ht="15" thickBot="1">
      <c r="A39" s="236"/>
      <c r="B39" s="248" t="s">
        <v>230</v>
      </c>
      <c r="C39" s="249"/>
      <c r="D39" s="248"/>
      <c r="E39" s="249"/>
      <c r="F39" s="249"/>
      <c r="G39" s="249"/>
    </row>
    <row r="40" spans="1:11">
      <c r="A40" s="250"/>
      <c r="B40" s="251" t="s">
        <v>231</v>
      </c>
      <c r="C40" s="191"/>
      <c r="D40" s="192"/>
      <c r="E40" s="193">
        <f t="shared" ref="E40:G47" si="9">D40*C40</f>
        <v>0</v>
      </c>
      <c r="F40" s="193">
        <f t="shared" si="9"/>
        <v>0</v>
      </c>
      <c r="G40" s="193">
        <f t="shared" si="9"/>
        <v>0</v>
      </c>
    </row>
    <row r="41" spans="1:11">
      <c r="A41" s="252"/>
      <c r="B41" s="253" t="s">
        <v>232</v>
      </c>
      <c r="C41" s="207">
        <v>400</v>
      </c>
      <c r="D41" s="208"/>
      <c r="E41" s="209">
        <v>15</v>
      </c>
      <c r="F41" s="193">
        <f t="shared" si="9"/>
        <v>0</v>
      </c>
      <c r="G41" s="193">
        <f t="shared" si="9"/>
        <v>0</v>
      </c>
    </row>
    <row r="42" spans="1:11">
      <c r="A42" s="252"/>
      <c r="B42" s="253" t="s">
        <v>233</v>
      </c>
      <c r="C42" s="207">
        <v>400</v>
      </c>
      <c r="D42" s="208"/>
      <c r="E42" s="209">
        <v>7</v>
      </c>
      <c r="F42" s="193">
        <f t="shared" si="9"/>
        <v>0</v>
      </c>
      <c r="G42" s="193">
        <f t="shared" si="9"/>
        <v>0</v>
      </c>
    </row>
    <row r="43" spans="1:11">
      <c r="A43" s="252"/>
      <c r="B43" s="253" t="s">
        <v>234</v>
      </c>
      <c r="C43" s="196">
        <v>400</v>
      </c>
      <c r="D43" s="197"/>
      <c r="E43" s="209">
        <v>20</v>
      </c>
      <c r="F43" s="193">
        <f t="shared" si="9"/>
        <v>0</v>
      </c>
      <c r="G43" s="193">
        <f t="shared" si="9"/>
        <v>0</v>
      </c>
    </row>
    <row r="44" spans="1:11">
      <c r="A44" s="254"/>
      <c r="B44" s="255" t="s">
        <v>235</v>
      </c>
      <c r="C44" s="233"/>
      <c r="D44" s="234"/>
      <c r="E44" s="193">
        <f t="shared" si="9"/>
        <v>0</v>
      </c>
      <c r="F44" s="193">
        <f t="shared" si="9"/>
        <v>0</v>
      </c>
      <c r="G44" s="193">
        <f t="shared" si="9"/>
        <v>0</v>
      </c>
    </row>
    <row r="45" spans="1:11">
      <c r="A45" s="254"/>
      <c r="B45" s="256" t="s">
        <v>236</v>
      </c>
      <c r="C45" s="257"/>
      <c r="D45" s="258"/>
      <c r="E45" s="209">
        <v>50</v>
      </c>
      <c r="F45" s="193">
        <f t="shared" si="9"/>
        <v>0</v>
      </c>
      <c r="G45" s="193">
        <f t="shared" si="9"/>
        <v>0</v>
      </c>
      <c r="K45" s="205"/>
    </row>
    <row r="46" spans="1:11">
      <c r="A46" s="254"/>
      <c r="B46" s="256" t="s">
        <v>237</v>
      </c>
      <c r="C46" s="257"/>
      <c r="D46" s="258"/>
      <c r="E46" s="209">
        <v>1</v>
      </c>
      <c r="F46" s="193">
        <f t="shared" si="9"/>
        <v>0</v>
      </c>
      <c r="G46" s="193">
        <f t="shared" si="9"/>
        <v>0</v>
      </c>
    </row>
    <row r="47" spans="1:11" ht="15" thickBot="1">
      <c r="A47" s="259"/>
      <c r="B47" s="260"/>
      <c r="C47" s="202"/>
      <c r="D47" s="234"/>
      <c r="E47" s="193">
        <f t="shared" si="9"/>
        <v>0</v>
      </c>
      <c r="F47" s="193">
        <f t="shared" si="9"/>
        <v>0</v>
      </c>
      <c r="G47" s="193">
        <f t="shared" si="9"/>
        <v>0</v>
      </c>
    </row>
    <row r="48" spans="1:11" ht="15" thickBot="1">
      <c r="A48" s="261"/>
      <c r="B48" s="453" t="s">
        <v>77</v>
      </c>
      <c r="C48" s="454"/>
      <c r="D48" s="454"/>
      <c r="E48" s="262">
        <f>SUM(E13:E47)+E11</f>
        <v>1595</v>
      </c>
      <c r="F48" s="262">
        <f>SUM(F13:F47)+F11</f>
        <v>0</v>
      </c>
      <c r="G48" s="262">
        <f>SUM(G13:G47)+G11</f>
        <v>0</v>
      </c>
    </row>
    <row r="49" spans="1:7" ht="15" thickBot="1"/>
    <row r="50" spans="1:7" ht="15" thickBot="1">
      <c r="A50" s="261"/>
      <c r="B50" s="453" t="s">
        <v>238</v>
      </c>
      <c r="C50" s="454"/>
      <c r="D50" s="454"/>
      <c r="E50" s="263">
        <f>E48/$C$11*2</f>
        <v>15.95</v>
      </c>
      <c r="F50" s="263">
        <f t="shared" ref="F50:G50" si="10">F48/$C$11*2</f>
        <v>0</v>
      </c>
      <c r="G50" s="263">
        <f t="shared" si="10"/>
        <v>0</v>
      </c>
    </row>
    <row r="52" spans="1:7">
      <c r="E52" s="264">
        <f>E48*1600</f>
        <v>2552000</v>
      </c>
    </row>
  </sheetData>
  <mergeCells count="5">
    <mergeCell ref="B2:G2"/>
    <mergeCell ref="B3:G3"/>
    <mergeCell ref="A8:G8"/>
    <mergeCell ref="B48:D48"/>
    <mergeCell ref="B50:D5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1405-E147-4816-A57B-645ED9D4D08F}">
  <sheetPr>
    <pageSetUpPr fitToPage="1"/>
  </sheetPr>
  <dimension ref="A1:F39"/>
  <sheetViews>
    <sheetView showGridLines="0" rightToLeft="1" topLeftCell="A11" zoomScale="110" zoomScaleNormal="110" workbookViewId="0">
      <selection activeCell="E29" sqref="E29"/>
    </sheetView>
  </sheetViews>
  <sheetFormatPr defaultColWidth="8.75" defaultRowHeight="15.75"/>
  <cols>
    <col min="1" max="1" width="1.625" style="294" customWidth="1"/>
    <col min="2" max="2" width="35" style="266" customWidth="1"/>
    <col min="3" max="3" width="5.25" style="303" bestFit="1" customWidth="1"/>
    <col min="4" max="4" width="11.625" style="301" customWidth="1"/>
    <col min="5" max="5" width="13.125" style="301" customWidth="1"/>
    <col min="6" max="6" width="48.25" style="302" customWidth="1"/>
    <col min="7" max="16384" width="8.75" style="266"/>
  </cols>
  <sheetData>
    <row r="1" spans="1:6" ht="20.25" thickBot="1">
      <c r="A1" s="265"/>
      <c r="B1" s="455" t="s">
        <v>239</v>
      </c>
      <c r="C1" s="456"/>
      <c r="D1" s="456"/>
      <c r="E1" s="456"/>
      <c r="F1" s="457"/>
    </row>
    <row r="2" spans="1:6" ht="20.25" thickBot="1">
      <c r="A2" s="267"/>
      <c r="B2" s="458" t="s">
        <v>240</v>
      </c>
      <c r="C2" s="459"/>
      <c r="D2" s="459"/>
      <c r="E2" s="459"/>
      <c r="F2" s="460"/>
    </row>
    <row r="3" spans="1:6">
      <c r="A3" s="268"/>
      <c r="B3" s="269" t="s">
        <v>241</v>
      </c>
      <c r="C3" s="270" t="s">
        <v>3</v>
      </c>
      <c r="D3" s="271" t="s">
        <v>242</v>
      </c>
      <c r="E3" s="271" t="s">
        <v>243</v>
      </c>
      <c r="F3" s="272" t="s">
        <v>244</v>
      </c>
    </row>
    <row r="4" spans="1:6">
      <c r="A4" s="268"/>
      <c r="B4" s="273" t="s">
        <v>245</v>
      </c>
      <c r="C4" s="274"/>
      <c r="D4" s="275"/>
      <c r="E4" s="275"/>
      <c r="F4" s="276"/>
    </row>
    <row r="5" spans="1:6">
      <c r="A5" s="268"/>
      <c r="B5" s="277" t="s">
        <v>246</v>
      </c>
      <c r="C5" s="278">
        <v>1</v>
      </c>
      <c r="D5" s="279">
        <v>3950</v>
      </c>
      <c r="E5" s="280">
        <f>D5*C5</f>
        <v>3950</v>
      </c>
      <c r="F5" s="281" t="s">
        <v>247</v>
      </c>
    </row>
    <row r="6" spans="1:6" ht="64.5" customHeight="1">
      <c r="A6" s="268"/>
      <c r="B6" s="277" t="s">
        <v>248</v>
      </c>
      <c r="C6" s="278">
        <v>1</v>
      </c>
      <c r="D6" s="279">
        <v>12500</v>
      </c>
      <c r="E6" s="280">
        <f>D6*C6</f>
        <v>12500</v>
      </c>
      <c r="F6" s="282" t="s">
        <v>249</v>
      </c>
    </row>
    <row r="7" spans="1:6">
      <c r="A7" s="268"/>
      <c r="B7" s="277" t="s">
        <v>250</v>
      </c>
      <c r="C7" s="278">
        <v>1</v>
      </c>
      <c r="D7" s="279">
        <v>11500</v>
      </c>
      <c r="E7" s="280">
        <f>D7*C7</f>
        <v>11500</v>
      </c>
      <c r="F7" s="281"/>
    </row>
    <row r="8" spans="1:6">
      <c r="A8" s="268"/>
      <c r="B8" s="277" t="s">
        <v>251</v>
      </c>
      <c r="C8" s="278">
        <f>C31/50</f>
        <v>34</v>
      </c>
      <c r="D8" s="279">
        <v>4750</v>
      </c>
      <c r="E8" s="280">
        <f>D8*C8</f>
        <v>161500</v>
      </c>
      <c r="F8" s="281" t="s">
        <v>252</v>
      </c>
    </row>
    <row r="9" spans="1:6">
      <c r="A9" s="268"/>
      <c r="B9" s="273" t="s">
        <v>253</v>
      </c>
      <c r="C9" s="274"/>
      <c r="D9" s="283"/>
      <c r="E9" s="283"/>
      <c r="F9" s="284"/>
    </row>
    <row r="10" spans="1:6" ht="31.5">
      <c r="A10" s="268"/>
      <c r="B10" s="404" t="s">
        <v>254</v>
      </c>
      <c r="C10" s="405">
        <f>$C$31</f>
        <v>1700</v>
      </c>
      <c r="D10" s="406">
        <v>660</v>
      </c>
      <c r="E10" s="407">
        <f>D10*C10</f>
        <v>1122000</v>
      </c>
      <c r="F10" s="281" t="s">
        <v>255</v>
      </c>
    </row>
    <row r="11" spans="1:6">
      <c r="A11" s="268"/>
      <c r="B11" s="273" t="s">
        <v>256</v>
      </c>
      <c r="C11" s="274"/>
      <c r="D11" s="286"/>
      <c r="E11" s="275"/>
      <c r="F11" s="276"/>
    </row>
    <row r="12" spans="1:6" ht="47.25">
      <c r="A12" s="268"/>
      <c r="B12" s="277" t="s">
        <v>257</v>
      </c>
      <c r="C12" s="285">
        <f>$C$31</f>
        <v>1700</v>
      </c>
      <c r="D12" s="287">
        <v>80</v>
      </c>
      <c r="E12" s="280">
        <f>D12*C12</f>
        <v>136000</v>
      </c>
      <c r="F12" s="288" t="s">
        <v>258</v>
      </c>
    </row>
    <row r="13" spans="1:6">
      <c r="A13" s="268"/>
      <c r="B13" s="277" t="s">
        <v>259</v>
      </c>
      <c r="C13" s="285">
        <v>4</v>
      </c>
      <c r="D13" s="287">
        <v>3000</v>
      </c>
      <c r="E13" s="280">
        <f>D13*C13</f>
        <v>12000</v>
      </c>
      <c r="F13" s="288"/>
    </row>
    <row r="14" spans="1:6">
      <c r="A14" s="268"/>
      <c r="B14" s="277" t="s">
        <v>260</v>
      </c>
      <c r="C14" s="278">
        <v>4</v>
      </c>
      <c r="D14" s="287">
        <v>3150</v>
      </c>
      <c r="E14" s="280">
        <f>D14*C14</f>
        <v>12600</v>
      </c>
      <c r="F14" s="288"/>
    </row>
    <row r="15" spans="1:6">
      <c r="A15" s="268"/>
      <c r="B15" s="273" t="s">
        <v>261</v>
      </c>
      <c r="C15" s="274"/>
      <c r="D15" s="286"/>
      <c r="E15" s="275"/>
      <c r="F15" s="276"/>
    </row>
    <row r="16" spans="1:6">
      <c r="A16" s="268"/>
      <c r="B16" s="289" t="s">
        <v>262</v>
      </c>
      <c r="C16" s="285">
        <f>$C$31</f>
        <v>1700</v>
      </c>
      <c r="D16" s="287">
        <v>90</v>
      </c>
      <c r="E16" s="280">
        <f>D16*C16</f>
        <v>153000</v>
      </c>
      <c r="F16" s="288" t="s">
        <v>263</v>
      </c>
    </row>
    <row r="17" spans="1:6">
      <c r="A17" s="268"/>
      <c r="B17" s="289" t="s">
        <v>264</v>
      </c>
      <c r="C17" s="278">
        <v>4</v>
      </c>
      <c r="D17" s="287">
        <v>28500</v>
      </c>
      <c r="E17" s="280">
        <f>D17*C17</f>
        <v>114000</v>
      </c>
      <c r="F17" s="281" t="s">
        <v>265</v>
      </c>
    </row>
    <row r="18" spans="1:6">
      <c r="A18" s="268"/>
      <c r="B18" s="277" t="s">
        <v>266</v>
      </c>
      <c r="C18" s="278">
        <v>4</v>
      </c>
      <c r="D18" s="287">
        <v>950</v>
      </c>
      <c r="E18" s="280">
        <f>D18*C18</f>
        <v>3800</v>
      </c>
      <c r="F18" s="281"/>
    </row>
    <row r="19" spans="1:6">
      <c r="A19" s="268"/>
      <c r="B19" s="277" t="s">
        <v>267</v>
      </c>
      <c r="C19" s="278">
        <v>4</v>
      </c>
      <c r="D19" s="287">
        <v>5500</v>
      </c>
      <c r="E19" s="280">
        <f>D19*C19</f>
        <v>22000</v>
      </c>
      <c r="F19" s="281"/>
    </row>
    <row r="20" spans="1:6">
      <c r="A20" s="268"/>
      <c r="B20" s="277" t="s">
        <v>268</v>
      </c>
      <c r="C20" s="278">
        <v>4</v>
      </c>
      <c r="D20" s="287">
        <v>7500</v>
      </c>
      <c r="E20" s="280">
        <f>D20*C20</f>
        <v>30000</v>
      </c>
      <c r="F20" s="281"/>
    </row>
    <row r="21" spans="1:6">
      <c r="A21" s="268"/>
      <c r="B21" s="273" t="s">
        <v>269</v>
      </c>
      <c r="C21" s="274"/>
      <c r="D21" s="286"/>
      <c r="E21" s="286"/>
      <c r="F21" s="276"/>
    </row>
    <row r="22" spans="1:6">
      <c r="A22" s="268"/>
      <c r="B22" s="290" t="s">
        <v>270</v>
      </c>
      <c r="C22" s="285">
        <f>$C$31</f>
        <v>1700</v>
      </c>
      <c r="D22" s="287"/>
      <c r="E22" s="291">
        <f>D22*C22</f>
        <v>0</v>
      </c>
      <c r="F22" s="292" t="s">
        <v>271</v>
      </c>
    </row>
    <row r="23" spans="1:6">
      <c r="A23" s="268"/>
      <c r="B23" s="277" t="s">
        <v>272</v>
      </c>
      <c r="C23" s="285">
        <f>$C$31</f>
        <v>1700</v>
      </c>
      <c r="D23" s="287">
        <v>60</v>
      </c>
      <c r="E23" s="280">
        <f>D23*C23</f>
        <v>102000</v>
      </c>
      <c r="F23" s="288" t="s">
        <v>273</v>
      </c>
    </row>
    <row r="24" spans="1:6">
      <c r="A24" s="268"/>
      <c r="B24" s="277" t="s">
        <v>127</v>
      </c>
      <c r="C24" s="285">
        <f>$C$31</f>
        <v>1700</v>
      </c>
      <c r="D24" s="287">
        <v>85</v>
      </c>
      <c r="E24" s="280">
        <f>D24*C24</f>
        <v>144500</v>
      </c>
      <c r="F24" s="288" t="s">
        <v>274</v>
      </c>
    </row>
    <row r="25" spans="1:6">
      <c r="A25" s="268"/>
      <c r="B25" s="273" t="s">
        <v>275</v>
      </c>
      <c r="C25" s="274"/>
      <c r="D25" s="286"/>
      <c r="E25" s="275"/>
      <c r="F25" s="293"/>
    </row>
    <row r="26" spans="1:6">
      <c r="A26" s="268"/>
      <c r="B26" s="277" t="s">
        <v>114</v>
      </c>
      <c r="C26" s="278">
        <v>4</v>
      </c>
      <c r="D26" s="287">
        <v>500</v>
      </c>
      <c r="E26" s="280">
        <f>D26*C26</f>
        <v>2000</v>
      </c>
      <c r="F26" s="281"/>
    </row>
    <row r="27" spans="1:6" ht="31.5">
      <c r="A27" s="268"/>
      <c r="B27" s="277" t="s">
        <v>276</v>
      </c>
      <c r="C27" s="278">
        <v>4</v>
      </c>
      <c r="D27" s="287">
        <v>11000</v>
      </c>
      <c r="E27" s="280">
        <f>D27*C27</f>
        <v>44000</v>
      </c>
      <c r="F27" s="281"/>
    </row>
    <row r="28" spans="1:6">
      <c r="B28" s="295" t="s">
        <v>277</v>
      </c>
      <c r="C28" s="296"/>
      <c r="D28" s="297"/>
      <c r="E28" s="297">
        <f>SUM(E5:E27)</f>
        <v>2087350</v>
      </c>
      <c r="F28" s="298"/>
    </row>
    <row r="29" spans="1:6">
      <c r="B29" s="295" t="s">
        <v>278</v>
      </c>
      <c r="C29" s="296"/>
      <c r="D29" s="297"/>
      <c r="E29" s="297">
        <f>E28*7%</f>
        <v>146114.5</v>
      </c>
      <c r="F29" s="298"/>
    </row>
    <row r="30" spans="1:6" ht="31.5">
      <c r="B30" s="295" t="s">
        <v>279</v>
      </c>
      <c r="C30" s="296"/>
      <c r="D30" s="297"/>
      <c r="E30" s="297">
        <f>E29+E28</f>
        <v>2233464.5</v>
      </c>
      <c r="F30" s="298"/>
    </row>
    <row r="31" spans="1:6">
      <c r="B31" s="299" t="s">
        <v>280</v>
      </c>
      <c r="C31" s="300">
        <v>1700</v>
      </c>
    </row>
    <row r="32" spans="1:6">
      <c r="B32" s="299" t="s">
        <v>281</v>
      </c>
      <c r="E32" s="304">
        <f>E30*1.18/C31</f>
        <v>1550.2871235294117</v>
      </c>
    </row>
    <row r="34" spans="1:6">
      <c r="A34" s="268"/>
      <c r="B34" s="305" t="s">
        <v>282</v>
      </c>
      <c r="C34" s="274"/>
      <c r="D34" s="286"/>
      <c r="E34" s="286"/>
      <c r="F34" s="276"/>
    </row>
    <row r="35" spans="1:6" ht="31.5">
      <c r="A35" s="268"/>
      <c r="B35" s="306" t="s">
        <v>283</v>
      </c>
      <c r="C35" s="300">
        <v>1700</v>
      </c>
      <c r="D35" s="307">
        <v>115</v>
      </c>
      <c r="E35" s="280">
        <f>D35*C35</f>
        <v>195500</v>
      </c>
      <c r="F35" s="281" t="s">
        <v>284</v>
      </c>
    </row>
    <row r="36" spans="1:6">
      <c r="A36" s="268"/>
      <c r="B36" s="308" t="s">
        <v>285</v>
      </c>
      <c r="C36" s="300">
        <v>1700</v>
      </c>
      <c r="D36" s="307">
        <v>50</v>
      </c>
      <c r="E36" s="280">
        <f>D36*C36</f>
        <v>85000</v>
      </c>
      <c r="F36" s="288" t="s">
        <v>286</v>
      </c>
    </row>
    <row r="39" spans="1:6" ht="31.5">
      <c r="B39" s="266" t="s">
        <v>287</v>
      </c>
    </row>
  </sheetData>
  <mergeCells count="2">
    <mergeCell ref="B1:F1"/>
    <mergeCell ref="B2:F2"/>
  </mergeCells>
  <pageMargins left="0.7" right="0.7" top="0.75" bottom="0.75" header="0.3" footer="0.3"/>
  <pageSetup paperSize="9"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A9B45-A6CF-49BC-B0B4-EE7148CB3141}">
  <sheetPr>
    <pageSetUpPr fitToPage="1"/>
  </sheetPr>
  <dimension ref="A1:IM1389"/>
  <sheetViews>
    <sheetView showGridLines="0" rightToLeft="1" topLeftCell="A72" zoomScale="110" zoomScaleNormal="110" zoomScaleSheetLayoutView="110" workbookViewId="0">
      <selection activeCell="D89" sqref="D89"/>
    </sheetView>
  </sheetViews>
  <sheetFormatPr defaultColWidth="5.875" defaultRowHeight="15"/>
  <cols>
    <col min="1" max="1" width="27.25" style="65" customWidth="1"/>
    <col min="2" max="2" width="7.125" style="165" customWidth="1"/>
    <col min="3" max="3" width="11" style="166" customWidth="1"/>
    <col min="4" max="4" width="12.75" style="167" customWidth="1"/>
    <col min="5" max="5" width="57.25" style="175" customWidth="1"/>
    <col min="6" max="6" width="10.125" style="63" bestFit="1" customWidth="1"/>
    <col min="7" max="7" width="15.125" style="64" bestFit="1" customWidth="1"/>
    <col min="8" max="8" width="47.5" style="65" customWidth="1"/>
    <col min="9" max="16384" width="5.875" style="65"/>
  </cols>
  <sheetData>
    <row r="1" spans="1:8">
      <c r="A1" s="58" t="s">
        <v>70</v>
      </c>
      <c r="B1" s="59"/>
      <c r="C1" s="60"/>
      <c r="D1" s="61"/>
      <c r="E1" s="62">
        <f ca="1">TODAY()</f>
        <v>46156</v>
      </c>
    </row>
    <row r="2" spans="1:8">
      <c r="A2" s="58" t="s">
        <v>71</v>
      </c>
      <c r="B2" s="60"/>
      <c r="C2" s="66"/>
      <c r="D2" s="61"/>
      <c r="E2" s="67"/>
    </row>
    <row r="3" spans="1:8" s="70" customFormat="1">
      <c r="A3" s="68" t="s">
        <v>72</v>
      </c>
      <c r="B3" s="60"/>
      <c r="C3" s="66"/>
      <c r="D3" s="61"/>
      <c r="E3" s="69"/>
      <c r="G3" s="64"/>
      <c r="H3" s="65"/>
    </row>
    <row r="4" spans="1:8" s="70" customFormat="1" ht="10.5" customHeight="1" thickBot="1">
      <c r="A4" s="71"/>
      <c r="B4" s="60"/>
      <c r="C4" s="66"/>
      <c r="D4" s="61"/>
      <c r="E4" s="69"/>
      <c r="F4" s="63"/>
      <c r="G4" s="64"/>
      <c r="H4" s="65"/>
    </row>
    <row r="5" spans="1:8" s="70" customFormat="1">
      <c r="A5" s="72"/>
      <c r="B5" s="73"/>
      <c r="C5" s="74"/>
      <c r="D5" s="73"/>
      <c r="E5" s="75"/>
    </row>
    <row r="6" spans="1:8" s="70" customFormat="1" ht="33" customHeight="1">
      <c r="A6" s="461" t="s">
        <v>73</v>
      </c>
      <c r="B6" s="462"/>
      <c r="C6" s="462"/>
      <c r="D6" s="462"/>
      <c r="E6" s="463"/>
    </row>
    <row r="7" spans="1:8" s="70" customFormat="1">
      <c r="A7" s="76"/>
      <c r="B7" s="77"/>
      <c r="C7" s="464"/>
      <c r="D7" s="464"/>
      <c r="E7" s="78"/>
    </row>
    <row r="8" spans="1:8" s="70" customFormat="1">
      <c r="A8" s="79" t="s">
        <v>74</v>
      </c>
      <c r="B8" s="80" t="s">
        <v>75</v>
      </c>
      <c r="C8" s="81" t="s">
        <v>76</v>
      </c>
      <c r="D8" s="82" t="s">
        <v>77</v>
      </c>
      <c r="E8" s="83" t="s">
        <v>78</v>
      </c>
    </row>
    <row r="9" spans="1:8" s="70" customFormat="1" ht="19.5" customHeight="1">
      <c r="A9" s="84" t="s">
        <v>79</v>
      </c>
      <c r="B9" s="85"/>
      <c r="C9" s="85"/>
      <c r="D9" s="86"/>
      <c r="E9" s="87"/>
    </row>
    <row r="10" spans="1:8" s="70" customFormat="1" ht="30">
      <c r="A10" s="88" t="s">
        <v>80</v>
      </c>
      <c r="B10" s="89"/>
      <c r="C10" s="89"/>
      <c r="D10" s="90"/>
      <c r="E10" s="91" t="s">
        <v>81</v>
      </c>
    </row>
    <row r="11" spans="1:8" s="70" customFormat="1">
      <c r="A11" s="92" t="s">
        <v>82</v>
      </c>
      <c r="B11" s="93"/>
      <c r="C11" s="93"/>
      <c r="D11" s="94"/>
      <c r="E11" s="95" t="s">
        <v>83</v>
      </c>
      <c r="F11" s="384"/>
    </row>
    <row r="12" spans="1:8" s="70" customFormat="1">
      <c r="A12" s="96" t="s">
        <v>84</v>
      </c>
      <c r="B12" s="97">
        <v>800</v>
      </c>
      <c r="C12" s="98">
        <v>1564</v>
      </c>
      <c r="D12" s="99">
        <f>C12*B12</f>
        <v>1251200</v>
      </c>
      <c r="E12" s="100"/>
      <c r="F12" s="384">
        <f>C12/2</f>
        <v>782</v>
      </c>
    </row>
    <row r="13" spans="1:8" s="70" customFormat="1">
      <c r="A13" s="101" t="s">
        <v>85</v>
      </c>
      <c r="B13" s="102"/>
      <c r="C13" s="102"/>
      <c r="D13" s="103"/>
      <c r="E13" s="104"/>
    </row>
    <row r="14" spans="1:8" s="70" customFormat="1">
      <c r="A14" s="96" t="s">
        <v>86</v>
      </c>
      <c r="B14" s="97">
        <v>1700</v>
      </c>
      <c r="C14" s="98">
        <v>85</v>
      </c>
      <c r="D14" s="99">
        <f>C14*B14</f>
        <v>144500</v>
      </c>
      <c r="E14" s="100"/>
      <c r="G14" s="384"/>
    </row>
    <row r="15" spans="1:8" s="70" customFormat="1">
      <c r="A15" s="105" t="s">
        <v>24</v>
      </c>
      <c r="B15" s="106">
        <v>1</v>
      </c>
      <c r="C15" s="107">
        <v>1000</v>
      </c>
      <c r="D15" s="108">
        <f>C15*B15</f>
        <v>1000</v>
      </c>
      <c r="E15" s="109" t="s">
        <v>87</v>
      </c>
    </row>
    <row r="16" spans="1:8" s="70" customFormat="1">
      <c r="A16" s="105" t="s">
        <v>88</v>
      </c>
      <c r="B16" s="106">
        <v>1700</v>
      </c>
      <c r="C16" s="107">
        <v>95</v>
      </c>
      <c r="D16" s="108">
        <f>C16*B16</f>
        <v>161500</v>
      </c>
      <c r="E16" s="109" t="s">
        <v>89</v>
      </c>
      <c r="G16" s="384"/>
    </row>
    <row r="17" spans="1:7" s="70" customFormat="1">
      <c r="A17" s="105" t="s">
        <v>90</v>
      </c>
      <c r="B17" s="106">
        <v>1700</v>
      </c>
      <c r="C17" s="107">
        <v>160</v>
      </c>
      <c r="D17" s="108"/>
      <c r="E17" s="109"/>
    </row>
    <row r="18" spans="1:7" s="70" customFormat="1" ht="19.5" customHeight="1">
      <c r="A18" s="84" t="s">
        <v>91</v>
      </c>
      <c r="B18" s="85"/>
      <c r="C18" s="85"/>
      <c r="D18" s="86"/>
      <c r="E18" s="87"/>
    </row>
    <row r="19" spans="1:7" s="70" customFormat="1" ht="18.75" customHeight="1">
      <c r="A19" s="110" t="s">
        <v>92</v>
      </c>
      <c r="B19" s="111"/>
      <c r="C19" s="112"/>
      <c r="D19" s="111"/>
      <c r="E19" s="113"/>
    </row>
    <row r="20" spans="1:7" s="70" customFormat="1">
      <c r="A20" s="88" t="s">
        <v>93</v>
      </c>
      <c r="B20" s="89"/>
      <c r="C20" s="89"/>
      <c r="D20" s="90"/>
      <c r="E20" s="91"/>
    </row>
    <row r="21" spans="1:7" s="70" customFormat="1">
      <c r="A21" s="105" t="s">
        <v>94</v>
      </c>
      <c r="B21" s="106">
        <v>34</v>
      </c>
      <c r="C21" s="107">
        <v>5000</v>
      </c>
      <c r="D21" s="108">
        <f>C21*B21</f>
        <v>170000</v>
      </c>
      <c r="E21" s="114" t="s">
        <v>95</v>
      </c>
    </row>
    <row r="22" spans="1:7">
      <c r="A22" s="105" t="s">
        <v>96</v>
      </c>
      <c r="B22" s="115">
        <v>1700</v>
      </c>
      <c r="C22" s="107">
        <v>5</v>
      </c>
      <c r="D22" s="108"/>
      <c r="E22" s="116"/>
      <c r="F22" s="65"/>
      <c r="G22" s="65"/>
    </row>
    <row r="23" spans="1:7">
      <c r="A23" s="105" t="s">
        <v>97</v>
      </c>
      <c r="B23" s="115">
        <v>4</v>
      </c>
      <c r="C23" s="117">
        <v>600</v>
      </c>
      <c r="D23" s="108"/>
      <c r="E23" s="116" t="s">
        <v>98</v>
      </c>
      <c r="F23" s="65"/>
      <c r="G23" s="65"/>
    </row>
    <row r="24" spans="1:7" s="70" customFormat="1">
      <c r="A24" s="88" t="s">
        <v>99</v>
      </c>
      <c r="B24" s="89"/>
      <c r="C24" s="89"/>
      <c r="D24" s="90" t="s">
        <v>100</v>
      </c>
      <c r="E24" s="91" t="s">
        <v>100</v>
      </c>
    </row>
    <row r="25" spans="1:7">
      <c r="A25" s="118" t="s">
        <v>101</v>
      </c>
      <c r="B25" s="119"/>
      <c r="C25" s="120"/>
      <c r="D25" s="121"/>
      <c r="E25" s="122" t="s">
        <v>102</v>
      </c>
      <c r="F25" s="65"/>
      <c r="G25" s="65"/>
    </row>
    <row r="26" spans="1:7">
      <c r="A26" s="118" t="s">
        <v>103</v>
      </c>
      <c r="B26" s="119"/>
      <c r="C26" s="120"/>
      <c r="D26" s="121"/>
      <c r="E26" s="122" t="s">
        <v>104</v>
      </c>
      <c r="F26" s="65"/>
      <c r="G26" s="65"/>
    </row>
    <row r="27" spans="1:7">
      <c r="A27" s="118" t="s">
        <v>105</v>
      </c>
      <c r="B27" s="119"/>
      <c r="C27" s="120"/>
      <c r="D27" s="121"/>
      <c r="E27" s="122" t="s">
        <v>106</v>
      </c>
      <c r="F27" s="65"/>
      <c r="G27" s="65"/>
    </row>
    <row r="28" spans="1:7" s="70" customFormat="1">
      <c r="A28" s="88" t="s">
        <v>107</v>
      </c>
      <c r="B28" s="89"/>
      <c r="C28" s="89"/>
      <c r="D28" s="90"/>
      <c r="E28" s="91" t="s">
        <v>100</v>
      </c>
    </row>
    <row r="29" spans="1:7">
      <c r="A29" s="118" t="s">
        <v>108</v>
      </c>
      <c r="B29" s="119">
        <v>4</v>
      </c>
      <c r="C29" s="120"/>
      <c r="D29" s="121"/>
      <c r="E29" s="122" t="s">
        <v>109</v>
      </c>
      <c r="F29" s="65"/>
      <c r="G29" s="65"/>
    </row>
    <row r="30" spans="1:7">
      <c r="A30" s="105" t="s">
        <v>110</v>
      </c>
      <c r="B30" s="123">
        <v>4</v>
      </c>
      <c r="C30" s="107">
        <v>3500</v>
      </c>
      <c r="D30" s="108">
        <f>C30*B30</f>
        <v>14000</v>
      </c>
      <c r="E30" s="122"/>
      <c r="F30" s="65"/>
      <c r="G30" s="65"/>
    </row>
    <row r="31" spans="1:7">
      <c r="A31" s="105" t="s">
        <v>111</v>
      </c>
      <c r="B31" s="115">
        <v>4</v>
      </c>
      <c r="C31" s="107">
        <v>5500</v>
      </c>
      <c r="D31" s="108">
        <f>C31*B31</f>
        <v>22000</v>
      </c>
      <c r="E31" s="116"/>
      <c r="F31" s="65"/>
      <c r="G31" s="65"/>
    </row>
    <row r="32" spans="1:7">
      <c r="A32" s="105" t="s">
        <v>112</v>
      </c>
      <c r="B32" s="115">
        <v>4</v>
      </c>
      <c r="C32" s="107">
        <v>650</v>
      </c>
      <c r="D32" s="108">
        <f>C32*B32</f>
        <v>2600</v>
      </c>
      <c r="E32" s="116"/>
      <c r="F32" s="65"/>
      <c r="G32" s="65"/>
    </row>
    <row r="33" spans="1:7">
      <c r="A33" s="105" t="s">
        <v>27</v>
      </c>
      <c r="B33" s="115">
        <v>4</v>
      </c>
      <c r="C33" s="107">
        <v>2500</v>
      </c>
      <c r="D33" s="108"/>
      <c r="E33" s="116" t="s">
        <v>113</v>
      </c>
      <c r="F33" s="65"/>
      <c r="G33" s="65"/>
    </row>
    <row r="34" spans="1:7">
      <c r="A34" s="105" t="s">
        <v>114</v>
      </c>
      <c r="B34" s="115">
        <v>4</v>
      </c>
      <c r="C34" s="107">
        <v>529</v>
      </c>
      <c r="D34" s="108">
        <f>C34*B34</f>
        <v>2116</v>
      </c>
      <c r="E34" s="116" t="s">
        <v>115</v>
      </c>
      <c r="F34" s="65"/>
      <c r="G34" s="65"/>
    </row>
    <row r="35" spans="1:7" s="70" customFormat="1">
      <c r="A35" s="105" t="s">
        <v>116</v>
      </c>
      <c r="B35" s="124">
        <v>4</v>
      </c>
      <c r="C35" s="107">
        <v>1400</v>
      </c>
      <c r="D35" s="108">
        <f>C35*B35</f>
        <v>5600</v>
      </c>
      <c r="E35" s="125"/>
    </row>
    <row r="36" spans="1:7" s="70" customFormat="1" ht="19.5" customHeight="1">
      <c r="A36" s="110" t="s">
        <v>117</v>
      </c>
      <c r="B36" s="111"/>
      <c r="C36" s="112"/>
      <c r="D36" s="111"/>
      <c r="E36" s="113"/>
    </row>
    <row r="37" spans="1:7" s="70" customFormat="1">
      <c r="A37" s="126" t="s">
        <v>118</v>
      </c>
      <c r="B37" s="89"/>
      <c r="C37" s="89"/>
      <c r="D37" s="90"/>
      <c r="E37" s="127" t="s">
        <v>119</v>
      </c>
    </row>
    <row r="38" spans="1:7" ht="60">
      <c r="A38" s="105" t="s">
        <v>120</v>
      </c>
      <c r="B38" s="128">
        <v>1700</v>
      </c>
      <c r="C38" s="129">
        <v>70</v>
      </c>
      <c r="D38" s="130">
        <f>C38*B38</f>
        <v>119000</v>
      </c>
      <c r="E38" s="131" t="s">
        <v>121</v>
      </c>
      <c r="F38" s="65"/>
      <c r="G38" s="65"/>
    </row>
    <row r="39" spans="1:7">
      <c r="A39" s="105" t="s">
        <v>122</v>
      </c>
      <c r="B39" s="128">
        <v>4</v>
      </c>
      <c r="C39" s="129">
        <v>3000</v>
      </c>
      <c r="D39" s="130">
        <f>C39*B39</f>
        <v>12000</v>
      </c>
      <c r="E39" s="131" t="s">
        <v>123</v>
      </c>
      <c r="F39" s="65"/>
      <c r="G39" s="65"/>
    </row>
    <row r="40" spans="1:7">
      <c r="A40" s="118" t="s">
        <v>124</v>
      </c>
      <c r="B40" s="132">
        <v>40</v>
      </c>
      <c r="C40" s="133">
        <v>450</v>
      </c>
      <c r="D40" s="134"/>
      <c r="E40" s="131" t="s">
        <v>125</v>
      </c>
      <c r="F40" s="65"/>
      <c r="G40" s="65"/>
    </row>
    <row r="41" spans="1:7">
      <c r="A41" s="135" t="s">
        <v>126</v>
      </c>
      <c r="B41" s="132"/>
      <c r="C41" s="133"/>
      <c r="D41" s="134"/>
      <c r="E41" s="131"/>
      <c r="F41" s="65"/>
      <c r="G41" s="65"/>
    </row>
    <row r="42" spans="1:7">
      <c r="A42" s="105" t="s">
        <v>127</v>
      </c>
      <c r="B42" s="128">
        <v>1700</v>
      </c>
      <c r="C42" s="129">
        <v>100</v>
      </c>
      <c r="D42" s="130">
        <f>C42*B42</f>
        <v>170000</v>
      </c>
      <c r="E42" s="131"/>
      <c r="F42" s="65"/>
      <c r="G42" s="65"/>
    </row>
    <row r="43" spans="1:7">
      <c r="A43" s="105" t="s">
        <v>128</v>
      </c>
      <c r="B43" s="128">
        <v>1700</v>
      </c>
      <c r="C43" s="129">
        <v>28</v>
      </c>
      <c r="D43" s="130">
        <f>C43*B43</f>
        <v>47600</v>
      </c>
      <c r="E43" s="131"/>
      <c r="F43" s="65"/>
      <c r="G43" s="65"/>
    </row>
    <row r="44" spans="1:7">
      <c r="A44" s="118" t="s">
        <v>129</v>
      </c>
      <c r="B44" s="132">
        <v>1700</v>
      </c>
      <c r="C44" s="133">
        <v>11</v>
      </c>
      <c r="D44" s="134"/>
      <c r="E44" s="136"/>
      <c r="F44" s="65"/>
      <c r="G44" s="65"/>
    </row>
    <row r="45" spans="1:7">
      <c r="A45" s="118" t="s">
        <v>130</v>
      </c>
      <c r="B45" s="132">
        <v>1700</v>
      </c>
      <c r="C45" s="133">
        <v>35</v>
      </c>
      <c r="D45" s="134"/>
      <c r="E45" s="122"/>
      <c r="F45" s="65"/>
      <c r="G45" s="65"/>
    </row>
    <row r="46" spans="1:7">
      <c r="A46" s="118" t="s">
        <v>131</v>
      </c>
      <c r="B46" s="132">
        <v>1700</v>
      </c>
      <c r="C46" s="133">
        <v>39</v>
      </c>
      <c r="D46" s="134"/>
      <c r="E46" s="131"/>
      <c r="F46" s="65"/>
      <c r="G46" s="65"/>
    </row>
    <row r="47" spans="1:7">
      <c r="A47" s="118" t="s">
        <v>132</v>
      </c>
      <c r="B47" s="132">
        <v>1700</v>
      </c>
      <c r="C47" s="133">
        <v>6</v>
      </c>
      <c r="D47" s="134"/>
      <c r="E47" s="131"/>
      <c r="F47" s="65"/>
      <c r="G47" s="65"/>
    </row>
    <row r="48" spans="1:7" s="140" customFormat="1">
      <c r="A48" s="137" t="s">
        <v>133</v>
      </c>
      <c r="B48" s="138"/>
      <c r="C48" s="138"/>
      <c r="D48" s="139"/>
      <c r="E48" s="95"/>
    </row>
    <row r="49" spans="1:7">
      <c r="A49" s="118" t="s">
        <v>134</v>
      </c>
      <c r="B49" s="132">
        <v>4</v>
      </c>
      <c r="C49" s="133">
        <v>5700</v>
      </c>
      <c r="D49" s="134"/>
      <c r="E49" s="131" t="s">
        <v>135</v>
      </c>
      <c r="F49" s="65"/>
      <c r="G49" s="65"/>
    </row>
    <row r="50" spans="1:7">
      <c r="A50" s="118" t="s">
        <v>136</v>
      </c>
      <c r="B50" s="132">
        <v>4</v>
      </c>
      <c r="C50" s="133">
        <v>2500</v>
      </c>
      <c r="D50" s="134"/>
      <c r="E50" s="122" t="s">
        <v>137</v>
      </c>
      <c r="F50" s="65"/>
      <c r="G50" s="65"/>
    </row>
    <row r="51" spans="1:7">
      <c r="A51" s="118" t="s">
        <v>138</v>
      </c>
      <c r="B51" s="132">
        <v>4</v>
      </c>
      <c r="C51" s="133">
        <v>5700</v>
      </c>
      <c r="D51" s="134"/>
      <c r="E51" s="122" t="s">
        <v>139</v>
      </c>
      <c r="F51" s="65"/>
      <c r="G51" s="65"/>
    </row>
    <row r="52" spans="1:7">
      <c r="A52" s="118" t="s">
        <v>140</v>
      </c>
      <c r="B52" s="132">
        <v>4</v>
      </c>
      <c r="C52" s="133">
        <v>3200</v>
      </c>
      <c r="D52" s="134"/>
      <c r="E52" s="122"/>
      <c r="F52" s="65"/>
      <c r="G52" s="65"/>
    </row>
    <row r="53" spans="1:7">
      <c r="A53" s="118" t="s">
        <v>141</v>
      </c>
      <c r="B53" s="132">
        <v>4</v>
      </c>
      <c r="C53" s="133">
        <v>3200</v>
      </c>
      <c r="D53" s="134"/>
      <c r="E53" s="122"/>
      <c r="F53" s="65"/>
      <c r="G53" s="65"/>
    </row>
    <row r="54" spans="1:7">
      <c r="A54" s="118" t="s">
        <v>142</v>
      </c>
      <c r="B54" s="132">
        <v>4</v>
      </c>
      <c r="C54" s="133">
        <v>3300</v>
      </c>
      <c r="D54" s="134"/>
      <c r="E54" s="122" t="s">
        <v>143</v>
      </c>
      <c r="F54" s="65"/>
      <c r="G54" s="65"/>
    </row>
    <row r="55" spans="1:7">
      <c r="A55" s="118" t="s">
        <v>144</v>
      </c>
      <c r="B55" s="132">
        <v>4</v>
      </c>
      <c r="C55" s="133">
        <v>3500</v>
      </c>
      <c r="D55" s="134"/>
      <c r="E55" s="122" t="s">
        <v>145</v>
      </c>
      <c r="F55" s="65"/>
      <c r="G55" s="65"/>
    </row>
    <row r="56" spans="1:7">
      <c r="A56" s="118" t="s">
        <v>146</v>
      </c>
      <c r="B56" s="132">
        <v>4</v>
      </c>
      <c r="C56" s="133">
        <v>3500</v>
      </c>
      <c r="D56" s="134"/>
      <c r="E56" s="122" t="s">
        <v>147</v>
      </c>
      <c r="F56" s="65"/>
      <c r="G56" s="65"/>
    </row>
    <row r="57" spans="1:7" s="140" customFormat="1">
      <c r="A57" s="137" t="s">
        <v>148</v>
      </c>
      <c r="B57" s="138"/>
      <c r="C57" s="138"/>
      <c r="D57" s="139"/>
      <c r="E57" s="95" t="s">
        <v>149</v>
      </c>
    </row>
    <row r="58" spans="1:7" ht="18" customHeight="1">
      <c r="A58" s="118" t="s">
        <v>150</v>
      </c>
      <c r="B58" s="132">
        <v>4</v>
      </c>
      <c r="C58" s="133">
        <v>13700</v>
      </c>
      <c r="D58" s="134"/>
      <c r="E58" s="122" t="s">
        <v>151</v>
      </c>
      <c r="F58" s="65"/>
      <c r="G58" s="65"/>
    </row>
    <row r="59" spans="1:7" s="140" customFormat="1">
      <c r="A59" s="137" t="s">
        <v>152</v>
      </c>
      <c r="B59" s="138"/>
      <c r="C59" s="138"/>
      <c r="D59" s="139"/>
      <c r="E59" s="95"/>
    </row>
    <row r="60" spans="1:7">
      <c r="A60" s="118" t="s">
        <v>153</v>
      </c>
      <c r="B60" s="132">
        <v>4</v>
      </c>
      <c r="C60" s="133">
        <v>1500</v>
      </c>
      <c r="D60" s="134"/>
      <c r="E60" s="122" t="s">
        <v>154</v>
      </c>
      <c r="F60" s="65"/>
      <c r="G60" s="65"/>
    </row>
    <row r="61" spans="1:7" ht="18" customHeight="1">
      <c r="A61" s="118" t="s">
        <v>155</v>
      </c>
      <c r="B61" s="132">
        <v>4</v>
      </c>
      <c r="C61" s="133">
        <v>7000</v>
      </c>
      <c r="D61" s="134"/>
      <c r="E61" s="122" t="s">
        <v>156</v>
      </c>
      <c r="F61" s="65"/>
      <c r="G61" s="65"/>
    </row>
    <row r="62" spans="1:7" s="70" customFormat="1">
      <c r="A62" s="126" t="s">
        <v>157</v>
      </c>
      <c r="B62" s="89"/>
      <c r="C62" s="89"/>
      <c r="D62" s="90"/>
      <c r="E62" s="127"/>
    </row>
    <row r="63" spans="1:7">
      <c r="A63" s="118" t="s">
        <v>158</v>
      </c>
      <c r="B63" s="141">
        <v>36</v>
      </c>
      <c r="C63" s="120">
        <v>1150</v>
      </c>
      <c r="D63" s="121"/>
      <c r="E63" s="116"/>
      <c r="F63" s="65"/>
      <c r="G63" s="65"/>
    </row>
    <row r="64" spans="1:7">
      <c r="A64" s="118" t="s">
        <v>159</v>
      </c>
      <c r="B64" s="141">
        <v>16</v>
      </c>
      <c r="C64" s="120">
        <v>900</v>
      </c>
      <c r="D64" s="121"/>
      <c r="E64" s="116" t="s">
        <v>160</v>
      </c>
      <c r="F64" s="65"/>
      <c r="G64" s="65"/>
    </row>
    <row r="65" spans="1:7" ht="17.25" customHeight="1">
      <c r="A65" s="118" t="s">
        <v>161</v>
      </c>
      <c r="B65" s="141">
        <v>550</v>
      </c>
      <c r="C65" s="120">
        <v>22</v>
      </c>
      <c r="D65" s="121"/>
      <c r="E65" s="116" t="s">
        <v>162</v>
      </c>
      <c r="F65" s="65"/>
      <c r="G65" s="65"/>
    </row>
    <row r="66" spans="1:7" ht="15.75" customHeight="1">
      <c r="A66" s="118" t="s">
        <v>161</v>
      </c>
      <c r="B66" s="141">
        <v>550</v>
      </c>
      <c r="C66" s="120">
        <v>17</v>
      </c>
      <c r="D66" s="121"/>
      <c r="E66" s="116" t="s">
        <v>163</v>
      </c>
      <c r="F66" s="65"/>
      <c r="G66" s="65"/>
    </row>
    <row r="67" spans="1:7">
      <c r="A67" s="118" t="s">
        <v>164</v>
      </c>
      <c r="B67" s="141">
        <v>200</v>
      </c>
      <c r="C67" s="120">
        <v>125</v>
      </c>
      <c r="D67" s="121"/>
      <c r="E67" s="116" t="s">
        <v>165</v>
      </c>
      <c r="F67" s="65"/>
      <c r="G67" s="65"/>
    </row>
    <row r="68" spans="1:7">
      <c r="A68" s="118" t="s">
        <v>166</v>
      </c>
      <c r="B68" s="141">
        <v>200</v>
      </c>
      <c r="C68" s="120">
        <v>155</v>
      </c>
      <c r="D68" s="121"/>
      <c r="E68" s="116" t="s">
        <v>165</v>
      </c>
      <c r="F68" s="65"/>
      <c r="G68" s="65"/>
    </row>
    <row r="69" spans="1:7" ht="15.75" customHeight="1">
      <c r="A69" s="118" t="s">
        <v>167</v>
      </c>
      <c r="B69" s="141">
        <v>200</v>
      </c>
      <c r="C69" s="120">
        <v>30</v>
      </c>
      <c r="D69" s="121"/>
      <c r="E69" s="116" t="s">
        <v>168</v>
      </c>
      <c r="F69" s="65"/>
      <c r="G69" s="65"/>
    </row>
    <row r="70" spans="1:7" ht="15.75" customHeight="1">
      <c r="A70" s="118" t="s">
        <v>169</v>
      </c>
      <c r="B70" s="141">
        <v>400</v>
      </c>
      <c r="C70" s="120">
        <v>45</v>
      </c>
      <c r="D70" s="121"/>
      <c r="E70" s="116"/>
      <c r="F70" s="65"/>
      <c r="G70" s="65"/>
    </row>
    <row r="71" spans="1:7">
      <c r="A71" s="118" t="s">
        <v>170</v>
      </c>
      <c r="B71" s="141">
        <v>1700</v>
      </c>
      <c r="C71" s="120">
        <v>5</v>
      </c>
      <c r="D71" s="121"/>
      <c r="E71" s="116"/>
      <c r="F71" s="65"/>
      <c r="G71" s="65"/>
    </row>
    <row r="72" spans="1:7" s="70" customFormat="1">
      <c r="A72" s="88" t="s">
        <v>171</v>
      </c>
      <c r="B72" s="89"/>
      <c r="C72" s="89"/>
      <c r="D72" s="142"/>
      <c r="E72" s="91"/>
    </row>
    <row r="73" spans="1:7" s="70" customFormat="1" ht="30">
      <c r="A73" s="118" t="s">
        <v>172</v>
      </c>
      <c r="B73" s="143">
        <v>1700</v>
      </c>
      <c r="C73" s="120">
        <v>170</v>
      </c>
      <c r="D73" s="121"/>
      <c r="E73" s="144" t="s">
        <v>173</v>
      </c>
    </row>
    <row r="74" spans="1:7" ht="15.75" customHeight="1">
      <c r="A74" s="118" t="s">
        <v>174</v>
      </c>
      <c r="B74" s="141">
        <v>1700</v>
      </c>
      <c r="C74" s="120">
        <v>10</v>
      </c>
      <c r="D74" s="121"/>
      <c r="E74" s="145"/>
      <c r="F74" s="65"/>
      <c r="G74" s="65"/>
    </row>
    <row r="75" spans="1:7" s="70" customFormat="1" ht="18.75" customHeight="1">
      <c r="A75" s="146" t="s">
        <v>175</v>
      </c>
      <c r="B75" s="147"/>
      <c r="C75" s="148"/>
      <c r="D75" s="147"/>
      <c r="E75" s="149" t="s">
        <v>176</v>
      </c>
    </row>
    <row r="76" spans="1:7" s="70" customFormat="1" ht="47.25" customHeight="1">
      <c r="A76" s="105" t="s">
        <v>177</v>
      </c>
      <c r="B76" s="150">
        <v>1</v>
      </c>
      <c r="C76" s="107">
        <v>4000</v>
      </c>
      <c r="D76" s="108">
        <f>C76*B76</f>
        <v>4000</v>
      </c>
      <c r="E76" s="144" t="s">
        <v>178</v>
      </c>
    </row>
    <row r="77" spans="1:7" s="70" customFormat="1" ht="45">
      <c r="A77" s="105" t="s">
        <v>179</v>
      </c>
      <c r="B77" s="150">
        <v>1</v>
      </c>
      <c r="C77" s="107">
        <v>15000</v>
      </c>
      <c r="D77" s="108">
        <f>C77*B77</f>
        <v>15000</v>
      </c>
      <c r="E77" s="144" t="s">
        <v>180</v>
      </c>
    </row>
    <row r="78" spans="1:7" s="152" customFormat="1">
      <c r="A78" s="151" t="s">
        <v>181</v>
      </c>
      <c r="B78" s="143">
        <v>1</v>
      </c>
      <c r="C78" s="120">
        <v>800</v>
      </c>
      <c r="D78" s="121">
        <f>C78*B78</f>
        <v>800</v>
      </c>
      <c r="E78" s="144" t="s">
        <v>182</v>
      </c>
      <c r="F78" s="70"/>
    </row>
    <row r="79" spans="1:7" s="152" customFormat="1">
      <c r="A79" s="151" t="s">
        <v>183</v>
      </c>
      <c r="B79" s="143"/>
      <c r="C79" s="120"/>
      <c r="D79" s="121"/>
      <c r="E79" s="144" t="s">
        <v>184</v>
      </c>
      <c r="F79" s="70"/>
    </row>
    <row r="80" spans="1:7" s="70" customFormat="1" ht="18.75" customHeight="1">
      <c r="A80" s="146" t="s">
        <v>185</v>
      </c>
      <c r="B80" s="147"/>
      <c r="C80" s="148"/>
      <c r="D80" s="147"/>
      <c r="E80" s="149"/>
    </row>
    <row r="81" spans="1:7" s="70" customFormat="1">
      <c r="A81" s="105" t="s">
        <v>12</v>
      </c>
      <c r="B81" s="150">
        <v>1</v>
      </c>
      <c r="C81" s="107">
        <v>3000</v>
      </c>
      <c r="D81" s="108">
        <f>C81*B81</f>
        <v>3000</v>
      </c>
      <c r="E81" s="153" t="s">
        <v>186</v>
      </c>
    </row>
    <row r="82" spans="1:7" s="70" customFormat="1" ht="45">
      <c r="A82" s="105" t="s">
        <v>187</v>
      </c>
      <c r="B82" s="150">
        <v>1</v>
      </c>
      <c r="C82" s="107">
        <v>2600</v>
      </c>
      <c r="D82" s="108">
        <f>C82*B82</f>
        <v>2600</v>
      </c>
      <c r="E82" s="154" t="s">
        <v>188</v>
      </c>
    </row>
    <row r="83" spans="1:7" s="70" customFormat="1">
      <c r="A83" s="105" t="s">
        <v>189</v>
      </c>
      <c r="B83" s="150">
        <v>3</v>
      </c>
      <c r="C83" s="107">
        <v>600</v>
      </c>
      <c r="D83" s="108">
        <f>C83*B83</f>
        <v>1800</v>
      </c>
      <c r="E83" s="154" t="s">
        <v>190</v>
      </c>
    </row>
    <row r="84" spans="1:7" s="70" customFormat="1">
      <c r="A84" s="118" t="s">
        <v>191</v>
      </c>
      <c r="B84" s="143"/>
      <c r="C84" s="120"/>
      <c r="D84" s="121"/>
      <c r="E84" s="144" t="s">
        <v>192</v>
      </c>
    </row>
    <row r="85" spans="1:7" s="70" customFormat="1">
      <c r="A85" s="118" t="s">
        <v>193</v>
      </c>
      <c r="B85" s="143"/>
      <c r="C85" s="120"/>
      <c r="D85" s="121"/>
      <c r="E85" s="155" t="s">
        <v>194</v>
      </c>
    </row>
    <row r="86" spans="1:7" s="70" customFormat="1" ht="18.75" customHeight="1">
      <c r="A86" s="146" t="s">
        <v>195</v>
      </c>
      <c r="B86" s="147"/>
      <c r="C86" s="148"/>
      <c r="D86" s="147"/>
      <c r="E86" s="149"/>
    </row>
    <row r="87" spans="1:7" s="70" customFormat="1">
      <c r="A87" s="105" t="s">
        <v>32</v>
      </c>
      <c r="B87" s="124">
        <v>4</v>
      </c>
      <c r="C87" s="107">
        <v>1000</v>
      </c>
      <c r="D87" s="108">
        <f>C87*B87</f>
        <v>4000</v>
      </c>
      <c r="E87" s="125"/>
    </row>
    <row r="88" spans="1:7" s="70" customFormat="1">
      <c r="A88" s="156"/>
      <c r="B88" s="157"/>
      <c r="C88" s="157"/>
      <c r="D88" s="158"/>
      <c r="E88" s="159"/>
    </row>
    <row r="89" spans="1:7">
      <c r="A89" s="160" t="s">
        <v>196</v>
      </c>
      <c r="B89" s="161"/>
      <c r="C89" s="161"/>
      <c r="D89" s="162">
        <f>SUM(D10:D88)</f>
        <v>2154316</v>
      </c>
      <c r="E89" s="163" t="s">
        <v>197</v>
      </c>
      <c r="F89" s="65"/>
      <c r="G89" s="65"/>
    </row>
    <row r="90" spans="1:7">
      <c r="A90" s="160" t="s">
        <v>198</v>
      </c>
      <c r="B90" s="161"/>
      <c r="C90" s="161"/>
      <c r="D90" s="162">
        <f>D89*1.09</f>
        <v>2348204.44</v>
      </c>
      <c r="E90" s="163" t="s">
        <v>197</v>
      </c>
      <c r="F90" s="65"/>
      <c r="G90" s="65"/>
    </row>
    <row r="91" spans="1:7">
      <c r="A91" s="160" t="s">
        <v>5</v>
      </c>
      <c r="B91" s="161"/>
      <c r="C91" s="161"/>
      <c r="D91" s="162">
        <f>D90*1.18</f>
        <v>2770881.2391999997</v>
      </c>
      <c r="E91" s="163"/>
      <c r="F91" s="65"/>
      <c r="G91" s="65"/>
    </row>
    <row r="92" spans="1:7">
      <c r="A92" s="160" t="s">
        <v>199</v>
      </c>
      <c r="B92" s="161"/>
      <c r="C92" s="161"/>
      <c r="D92" s="162">
        <f>D91/1700</f>
        <v>1629.9301407058822</v>
      </c>
      <c r="E92" s="163" t="s">
        <v>200</v>
      </c>
      <c r="F92" s="65"/>
      <c r="G92" s="65"/>
    </row>
    <row r="93" spans="1:7">
      <c r="A93" s="164"/>
      <c r="E93" s="168"/>
      <c r="F93" s="65"/>
      <c r="G93" s="65"/>
    </row>
    <row r="94" spans="1:7" s="170" customFormat="1">
      <c r="A94" s="71" t="s">
        <v>201</v>
      </c>
      <c r="B94" s="59"/>
      <c r="C94" s="60"/>
      <c r="D94" s="60"/>
      <c r="E94" s="169" t="s">
        <v>202</v>
      </c>
    </row>
    <row r="95" spans="1:7">
      <c r="A95" s="58" t="s">
        <v>203</v>
      </c>
      <c r="B95" s="59"/>
      <c r="C95" s="60"/>
      <c r="D95" s="61"/>
      <c r="E95" s="169"/>
      <c r="F95" s="65"/>
      <c r="G95" s="65"/>
    </row>
    <row r="96" spans="1:7">
      <c r="A96" s="58" t="s">
        <v>204</v>
      </c>
      <c r="B96" s="59"/>
      <c r="C96" s="60"/>
      <c r="D96" s="61"/>
      <c r="E96" s="171"/>
      <c r="F96" s="65"/>
      <c r="G96" s="65"/>
    </row>
    <row r="97" spans="1:7">
      <c r="A97" s="172"/>
      <c r="B97" s="59"/>
      <c r="C97" s="60"/>
      <c r="D97" s="61"/>
      <c r="E97" s="173"/>
      <c r="F97" s="65"/>
      <c r="G97" s="65"/>
    </row>
    <row r="98" spans="1:7" ht="15.75" thickBot="1">
      <c r="A98" s="172"/>
      <c r="B98" s="59"/>
      <c r="C98" s="60"/>
      <c r="D98" s="61"/>
      <c r="E98" s="174"/>
      <c r="F98" s="65"/>
      <c r="G98" s="65"/>
    </row>
    <row r="99" spans="1:7">
      <c r="F99" s="65"/>
      <c r="G99" s="65"/>
    </row>
    <row r="100" spans="1:7">
      <c r="F100" s="65"/>
      <c r="G100" s="65"/>
    </row>
    <row r="101" spans="1:7">
      <c r="F101" s="65"/>
      <c r="G101" s="65"/>
    </row>
    <row r="102" spans="1:7">
      <c r="F102" s="65"/>
      <c r="G102" s="65"/>
    </row>
    <row r="103" spans="1:7">
      <c r="F103" s="65"/>
      <c r="G103" s="65"/>
    </row>
    <row r="104" spans="1:7">
      <c r="F104" s="65"/>
      <c r="G104" s="65"/>
    </row>
    <row r="105" spans="1:7">
      <c r="F105" s="65"/>
      <c r="G105" s="65"/>
    </row>
    <row r="106" spans="1:7">
      <c r="F106" s="65"/>
      <c r="G106" s="65"/>
    </row>
    <row r="107" spans="1:7" s="70" customFormat="1">
      <c r="A107" s="65"/>
      <c r="B107" s="165"/>
      <c r="C107" s="166"/>
      <c r="D107" s="167"/>
      <c r="E107" s="175"/>
    </row>
    <row r="108" spans="1:7" s="70" customFormat="1">
      <c r="A108" s="65"/>
      <c r="B108" s="165"/>
      <c r="C108" s="166"/>
      <c r="D108" s="167"/>
      <c r="E108" s="175"/>
    </row>
    <row r="109" spans="1:7">
      <c r="F109" s="65"/>
      <c r="G109" s="65"/>
    </row>
    <row r="110" spans="1:7" s="70" customFormat="1">
      <c r="A110" s="65"/>
      <c r="B110" s="165"/>
      <c r="C110" s="166"/>
      <c r="D110" s="167"/>
      <c r="E110" s="175"/>
    </row>
    <row r="111" spans="1:7" s="70" customFormat="1">
      <c r="A111" s="65"/>
      <c r="B111" s="165"/>
      <c r="C111" s="166"/>
      <c r="D111" s="167"/>
      <c r="E111" s="175"/>
    </row>
    <row r="112" spans="1:7">
      <c r="F112" s="65"/>
      <c r="G112" s="65"/>
    </row>
    <row r="113" spans="1:247">
      <c r="F113" s="65"/>
      <c r="G113" s="65"/>
    </row>
    <row r="114" spans="1:247" s="70" customFormat="1">
      <c r="A114" s="65"/>
      <c r="B114" s="165"/>
      <c r="C114" s="166"/>
      <c r="D114" s="167"/>
      <c r="E114" s="175"/>
    </row>
    <row r="115" spans="1:247">
      <c r="F115" s="65"/>
      <c r="G115" s="65"/>
    </row>
    <row r="116" spans="1:247">
      <c r="F116" s="65"/>
      <c r="G116" s="65"/>
    </row>
    <row r="117" spans="1:247" s="170" customFormat="1">
      <c r="A117" s="65"/>
      <c r="B117" s="165"/>
      <c r="C117" s="166"/>
      <c r="D117" s="167"/>
      <c r="E117" s="175"/>
    </row>
    <row r="118" spans="1:247">
      <c r="F118" s="65"/>
      <c r="G118" s="65"/>
    </row>
    <row r="119" spans="1:247">
      <c r="F119" s="65"/>
      <c r="G119" s="65"/>
    </row>
    <row r="120" spans="1:247">
      <c r="F120" s="65"/>
      <c r="G120" s="65"/>
    </row>
    <row r="121" spans="1:247" s="177" customFormat="1">
      <c r="A121" s="65"/>
      <c r="B121" s="165"/>
      <c r="C121" s="166"/>
      <c r="D121" s="167"/>
      <c r="E121" s="175"/>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6"/>
      <c r="DJ121" s="176"/>
      <c r="DK121" s="176"/>
      <c r="DL121" s="176"/>
      <c r="DM121" s="176"/>
      <c r="DN121" s="176"/>
      <c r="DO121" s="176"/>
      <c r="DP121" s="176"/>
      <c r="DQ121" s="176"/>
      <c r="DR121" s="176"/>
      <c r="DS121" s="176"/>
      <c r="DT121" s="176"/>
      <c r="DU121" s="176"/>
      <c r="DV121" s="176"/>
      <c r="DW121" s="176"/>
      <c r="DX121" s="176"/>
      <c r="DY121" s="176"/>
      <c r="DZ121" s="176"/>
      <c r="EA121" s="176"/>
      <c r="EB121" s="176"/>
      <c r="EC121" s="176"/>
      <c r="ED121" s="176"/>
      <c r="EE121" s="176"/>
      <c r="EF121" s="176"/>
      <c r="EG121" s="176"/>
      <c r="EH121" s="176"/>
      <c r="EI121" s="176"/>
      <c r="EJ121" s="176"/>
      <c r="EK121" s="176"/>
      <c r="EL121" s="176"/>
      <c r="EM121" s="176"/>
      <c r="EN121" s="176"/>
      <c r="EO121" s="176"/>
      <c r="EP121" s="176"/>
      <c r="EQ121" s="176"/>
      <c r="ER121" s="176"/>
      <c r="ES121" s="176"/>
      <c r="ET121" s="176"/>
      <c r="EU121" s="176"/>
      <c r="EV121" s="176"/>
      <c r="EW121" s="176"/>
      <c r="EX121" s="176"/>
      <c r="EY121" s="176"/>
      <c r="EZ121" s="176"/>
      <c r="FA121" s="176"/>
      <c r="FB121" s="176"/>
      <c r="FC121" s="176"/>
      <c r="FD121" s="176"/>
      <c r="FE121" s="176"/>
      <c r="FF121" s="176"/>
      <c r="FG121" s="176"/>
      <c r="FH121" s="176"/>
      <c r="FI121" s="176"/>
      <c r="FJ121" s="176"/>
      <c r="FK121" s="176"/>
      <c r="FL121" s="176"/>
      <c r="FM121" s="176"/>
      <c r="FN121" s="176"/>
      <c r="FO121" s="176"/>
      <c r="FP121" s="176"/>
      <c r="FQ121" s="176"/>
      <c r="FR121" s="176"/>
      <c r="FS121" s="176"/>
      <c r="FT121" s="176"/>
      <c r="FU121" s="176"/>
      <c r="FV121" s="176"/>
      <c r="FW121" s="176"/>
      <c r="FX121" s="176"/>
      <c r="FY121" s="176"/>
      <c r="FZ121" s="176"/>
      <c r="GA121" s="176"/>
      <c r="GB121" s="176"/>
      <c r="GC121" s="176"/>
      <c r="GD121" s="176"/>
      <c r="GE121" s="176"/>
      <c r="GF121" s="176"/>
      <c r="GG121" s="176"/>
      <c r="GH121" s="176"/>
      <c r="GI121" s="176"/>
      <c r="GJ121" s="176"/>
      <c r="GK121" s="176"/>
      <c r="GL121" s="176"/>
      <c r="GM121" s="176"/>
      <c r="GN121" s="176"/>
      <c r="GO121" s="176"/>
      <c r="GP121" s="176"/>
      <c r="GQ121" s="176"/>
      <c r="GR121" s="176"/>
      <c r="GS121" s="176"/>
      <c r="GT121" s="176"/>
      <c r="GU121" s="176"/>
      <c r="GV121" s="176"/>
      <c r="GW121" s="176"/>
      <c r="GX121" s="176"/>
      <c r="GY121" s="176"/>
      <c r="GZ121" s="176"/>
      <c r="HA121" s="176"/>
      <c r="HB121" s="176"/>
      <c r="HC121" s="176"/>
      <c r="HD121" s="176"/>
      <c r="HE121" s="176"/>
      <c r="HF121" s="176"/>
      <c r="HG121" s="176"/>
      <c r="HH121" s="176"/>
      <c r="HI121" s="176"/>
      <c r="HJ121" s="176"/>
      <c r="HK121" s="176"/>
      <c r="HL121" s="176"/>
      <c r="HM121" s="176"/>
      <c r="HN121" s="176"/>
      <c r="HO121" s="176"/>
      <c r="HP121" s="176"/>
      <c r="HQ121" s="176"/>
      <c r="HR121" s="176"/>
      <c r="HS121" s="176"/>
      <c r="HT121" s="176"/>
      <c r="HU121" s="176"/>
      <c r="HV121" s="176"/>
      <c r="HW121" s="176"/>
      <c r="HX121" s="176"/>
      <c r="HY121" s="176"/>
      <c r="HZ121" s="176"/>
      <c r="IA121" s="176"/>
      <c r="IB121" s="176"/>
      <c r="IC121" s="176"/>
      <c r="ID121" s="176"/>
      <c r="IE121" s="176"/>
      <c r="IF121" s="176"/>
      <c r="IG121" s="176"/>
      <c r="IH121" s="176"/>
      <c r="II121" s="176"/>
      <c r="IJ121" s="176"/>
      <c r="IK121" s="176"/>
      <c r="IL121" s="176"/>
      <c r="IM121" s="176"/>
    </row>
    <row r="122" spans="1:247">
      <c r="F122" s="65"/>
      <c r="G122" s="65"/>
    </row>
    <row r="123" spans="1:247">
      <c r="F123" s="65"/>
      <c r="G123" s="65"/>
    </row>
    <row r="124" spans="1:247">
      <c r="F124" s="65"/>
      <c r="G124" s="65"/>
    </row>
    <row r="125" spans="1:247">
      <c r="F125" s="65"/>
      <c r="G125" s="65"/>
    </row>
    <row r="126" spans="1:247">
      <c r="F126" s="65"/>
      <c r="G126" s="65"/>
    </row>
    <row r="127" spans="1:247">
      <c r="F127" s="65"/>
      <c r="G127" s="65"/>
    </row>
    <row r="128" spans="1:247">
      <c r="F128" s="65"/>
      <c r="G128" s="65"/>
    </row>
    <row r="129" spans="1:247">
      <c r="F129" s="65"/>
      <c r="G129" s="65"/>
    </row>
    <row r="130" spans="1:247">
      <c r="F130" s="65"/>
      <c r="G130" s="65"/>
    </row>
    <row r="131" spans="1:247">
      <c r="F131" s="65"/>
      <c r="G131" s="65"/>
    </row>
    <row r="132" spans="1:247">
      <c r="F132" s="65"/>
      <c r="G132" s="65"/>
    </row>
    <row r="133" spans="1:247" s="170" customFormat="1">
      <c r="A133" s="65"/>
      <c r="B133" s="165"/>
      <c r="C133" s="166"/>
      <c r="D133" s="167"/>
      <c r="E133" s="175"/>
    </row>
    <row r="134" spans="1:247" s="177" customFormat="1">
      <c r="A134" s="65"/>
      <c r="B134" s="165"/>
      <c r="C134" s="166"/>
      <c r="D134" s="167"/>
      <c r="E134" s="175"/>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c r="CW134" s="176"/>
      <c r="CX134" s="176"/>
      <c r="CY134" s="176"/>
      <c r="CZ134" s="176"/>
      <c r="DA134" s="176"/>
      <c r="DB134" s="176"/>
      <c r="DC134" s="176"/>
      <c r="DD134" s="176"/>
      <c r="DE134" s="176"/>
      <c r="DF134" s="176"/>
      <c r="DG134" s="176"/>
      <c r="DH134" s="176"/>
      <c r="DI134" s="176"/>
      <c r="DJ134" s="176"/>
      <c r="DK134" s="176"/>
      <c r="DL134" s="176"/>
      <c r="DM134" s="176"/>
      <c r="DN134" s="176"/>
      <c r="DO134" s="176"/>
      <c r="DP134" s="176"/>
      <c r="DQ134" s="176"/>
      <c r="DR134" s="176"/>
      <c r="DS134" s="176"/>
      <c r="DT134" s="176"/>
      <c r="DU134" s="176"/>
      <c r="DV134" s="176"/>
      <c r="DW134" s="176"/>
      <c r="DX134" s="176"/>
      <c r="DY134" s="176"/>
      <c r="DZ134" s="176"/>
      <c r="EA134" s="176"/>
      <c r="EB134" s="176"/>
      <c r="EC134" s="176"/>
      <c r="ED134" s="176"/>
      <c r="EE134" s="176"/>
      <c r="EF134" s="176"/>
      <c r="EG134" s="176"/>
      <c r="EH134" s="176"/>
      <c r="EI134" s="176"/>
      <c r="EJ134" s="176"/>
      <c r="EK134" s="176"/>
      <c r="EL134" s="176"/>
      <c r="EM134" s="176"/>
      <c r="EN134" s="176"/>
      <c r="EO134" s="176"/>
      <c r="EP134" s="176"/>
      <c r="EQ134" s="176"/>
      <c r="ER134" s="176"/>
      <c r="ES134" s="176"/>
      <c r="ET134" s="176"/>
      <c r="EU134" s="176"/>
      <c r="EV134" s="176"/>
      <c r="EW134" s="176"/>
      <c r="EX134" s="176"/>
      <c r="EY134" s="176"/>
      <c r="EZ134" s="176"/>
      <c r="FA134" s="176"/>
      <c r="FB134" s="176"/>
      <c r="FC134" s="176"/>
      <c r="FD134" s="176"/>
      <c r="FE134" s="176"/>
      <c r="FF134" s="176"/>
      <c r="FG134" s="176"/>
      <c r="FH134" s="176"/>
      <c r="FI134" s="176"/>
      <c r="FJ134" s="176"/>
      <c r="FK134" s="176"/>
      <c r="FL134" s="176"/>
      <c r="FM134" s="176"/>
      <c r="FN134" s="176"/>
      <c r="FO134" s="176"/>
      <c r="FP134" s="176"/>
      <c r="FQ134" s="176"/>
      <c r="FR134" s="176"/>
      <c r="FS134" s="176"/>
      <c r="FT134" s="176"/>
      <c r="FU134" s="176"/>
      <c r="FV134" s="176"/>
      <c r="FW134" s="176"/>
      <c r="FX134" s="176"/>
      <c r="FY134" s="176"/>
      <c r="FZ134" s="176"/>
      <c r="GA134" s="176"/>
      <c r="GB134" s="176"/>
      <c r="GC134" s="176"/>
      <c r="GD134" s="176"/>
      <c r="GE134" s="176"/>
      <c r="GF134" s="176"/>
      <c r="GG134" s="176"/>
      <c r="GH134" s="176"/>
      <c r="GI134" s="176"/>
      <c r="GJ134" s="176"/>
      <c r="GK134" s="176"/>
      <c r="GL134" s="176"/>
      <c r="GM134" s="176"/>
      <c r="GN134" s="176"/>
      <c r="GO134" s="176"/>
      <c r="GP134" s="176"/>
      <c r="GQ134" s="176"/>
      <c r="GR134" s="176"/>
      <c r="GS134" s="176"/>
      <c r="GT134" s="176"/>
      <c r="GU134" s="176"/>
      <c r="GV134" s="176"/>
      <c r="GW134" s="176"/>
      <c r="GX134" s="176"/>
      <c r="GY134" s="176"/>
      <c r="GZ134" s="176"/>
      <c r="HA134" s="176"/>
      <c r="HB134" s="176"/>
      <c r="HC134" s="176"/>
      <c r="HD134" s="176"/>
      <c r="HE134" s="176"/>
      <c r="HF134" s="176"/>
      <c r="HG134" s="176"/>
      <c r="HH134" s="176"/>
      <c r="HI134" s="176"/>
      <c r="HJ134" s="176"/>
      <c r="HK134" s="176"/>
      <c r="HL134" s="176"/>
      <c r="HM134" s="176"/>
      <c r="HN134" s="176"/>
      <c r="HO134" s="176"/>
      <c r="HP134" s="176"/>
      <c r="HQ134" s="176"/>
      <c r="HR134" s="176"/>
      <c r="HS134" s="176"/>
      <c r="HT134" s="176"/>
      <c r="HU134" s="176"/>
      <c r="HV134" s="176"/>
      <c r="HW134" s="176"/>
      <c r="HX134" s="176"/>
      <c r="HY134" s="176"/>
      <c r="HZ134" s="176"/>
      <c r="IA134" s="176"/>
      <c r="IB134" s="176"/>
      <c r="IC134" s="176"/>
      <c r="ID134" s="176"/>
      <c r="IE134" s="176"/>
      <c r="IF134" s="176"/>
      <c r="IG134" s="176"/>
      <c r="IH134" s="176"/>
      <c r="II134" s="176"/>
      <c r="IJ134" s="176"/>
      <c r="IK134" s="176"/>
      <c r="IL134" s="176"/>
      <c r="IM134" s="176"/>
    </row>
    <row r="135" spans="1:247" s="177" customFormat="1">
      <c r="A135" s="65"/>
      <c r="B135" s="165"/>
      <c r="C135" s="166"/>
      <c r="D135" s="167"/>
      <c r="E135" s="175"/>
    </row>
    <row r="136" spans="1:247" s="177" customFormat="1">
      <c r="A136" s="65"/>
      <c r="B136" s="165"/>
      <c r="C136" s="166"/>
      <c r="D136" s="167"/>
      <c r="E136" s="175"/>
    </row>
    <row r="137" spans="1:247" s="177" customFormat="1">
      <c r="A137" s="65"/>
      <c r="B137" s="165"/>
      <c r="C137" s="166"/>
      <c r="D137" s="167"/>
      <c r="E137" s="175"/>
    </row>
    <row r="138" spans="1:247" s="177" customFormat="1">
      <c r="A138" s="65"/>
      <c r="B138" s="165"/>
      <c r="C138" s="166"/>
      <c r="D138" s="167"/>
      <c r="E138" s="175"/>
      <c r="F138" s="178"/>
      <c r="G138" s="178"/>
      <c r="H138" s="179"/>
    </row>
    <row r="139" spans="1:247">
      <c r="F139" s="65"/>
      <c r="G139" s="65"/>
    </row>
    <row r="140" spans="1:247">
      <c r="F140" s="65"/>
      <c r="G140" s="65"/>
    </row>
    <row r="141" spans="1:247">
      <c r="F141" s="65"/>
      <c r="G141" s="65"/>
    </row>
    <row r="142" spans="1:247">
      <c r="F142" s="65"/>
      <c r="G142" s="65"/>
    </row>
    <row r="143" spans="1:247">
      <c r="F143" s="65"/>
      <c r="G143" s="65"/>
    </row>
    <row r="144" spans="1:247">
      <c r="F144" s="65"/>
      <c r="G144" s="65"/>
    </row>
    <row r="145" spans="1:7">
      <c r="F145" s="65"/>
      <c r="G145" s="65"/>
    </row>
    <row r="146" spans="1:7">
      <c r="F146" s="65"/>
      <c r="G146" s="65"/>
    </row>
    <row r="147" spans="1:7" s="70" customFormat="1">
      <c r="A147" s="65"/>
      <c r="B147" s="165"/>
      <c r="C147" s="166"/>
      <c r="D147" s="167"/>
      <c r="E147" s="175"/>
    </row>
    <row r="148" spans="1:7">
      <c r="F148" s="65"/>
      <c r="G148" s="65"/>
    </row>
    <row r="149" spans="1:7" s="70" customFormat="1">
      <c r="A149" s="65"/>
      <c r="B149" s="165"/>
      <c r="C149" s="166"/>
      <c r="D149" s="167"/>
      <c r="E149" s="175"/>
    </row>
    <row r="233" spans="2:7">
      <c r="F233" s="65"/>
      <c r="G233" s="65"/>
    </row>
    <row r="234" spans="2:7">
      <c r="F234" s="65"/>
      <c r="G234" s="65"/>
    </row>
    <row r="235" spans="2:7">
      <c r="F235" s="65"/>
      <c r="G235" s="65"/>
    </row>
    <row r="236" spans="2:7">
      <c r="B236" s="180"/>
      <c r="C236" s="181"/>
      <c r="D236" s="70"/>
      <c r="E236" s="182"/>
      <c r="F236" s="65"/>
      <c r="G236" s="65"/>
    </row>
    <row r="237" spans="2:7">
      <c r="B237" s="180"/>
      <c r="C237" s="181"/>
      <c r="D237" s="70"/>
      <c r="E237" s="182"/>
      <c r="F237" s="65"/>
      <c r="G237" s="65"/>
    </row>
    <row r="238" spans="2:7">
      <c r="B238" s="180"/>
      <c r="C238" s="181"/>
      <c r="D238" s="70"/>
      <c r="E238" s="182"/>
      <c r="F238" s="65"/>
      <c r="G238" s="65"/>
    </row>
    <row r="239" spans="2:7">
      <c r="B239" s="180"/>
      <c r="C239" s="181"/>
      <c r="D239" s="70"/>
      <c r="E239" s="182"/>
      <c r="F239" s="65"/>
      <c r="G239" s="65"/>
    </row>
    <row r="240" spans="2:7">
      <c r="B240" s="180"/>
      <c r="C240" s="181"/>
      <c r="D240" s="70"/>
      <c r="E240" s="182"/>
      <c r="F240" s="65"/>
      <c r="G240" s="65"/>
    </row>
    <row r="241" spans="2:7">
      <c r="B241" s="180"/>
      <c r="C241" s="181"/>
      <c r="D241" s="70"/>
      <c r="E241" s="182"/>
      <c r="F241" s="65"/>
      <c r="G241" s="65"/>
    </row>
    <row r="242" spans="2:7">
      <c r="B242" s="180"/>
      <c r="C242" s="181"/>
      <c r="D242" s="70"/>
      <c r="E242" s="182"/>
      <c r="F242" s="65"/>
      <c r="G242" s="65"/>
    </row>
    <row r="243" spans="2:7">
      <c r="B243" s="180"/>
      <c r="C243" s="181"/>
      <c r="D243" s="70"/>
      <c r="E243" s="182"/>
      <c r="F243" s="65"/>
      <c r="G243" s="65"/>
    </row>
    <row r="244" spans="2:7">
      <c r="B244" s="180"/>
      <c r="C244" s="181"/>
      <c r="D244" s="70"/>
      <c r="E244" s="182"/>
      <c r="F244" s="65"/>
      <c r="G244" s="65"/>
    </row>
    <row r="245" spans="2:7">
      <c r="B245" s="180"/>
      <c r="C245" s="181"/>
      <c r="D245" s="70"/>
      <c r="E245" s="182"/>
      <c r="F245" s="65"/>
      <c r="G245" s="65"/>
    </row>
    <row r="246" spans="2:7">
      <c r="B246" s="180"/>
      <c r="C246" s="181"/>
      <c r="D246" s="70"/>
      <c r="E246" s="182"/>
      <c r="F246" s="65"/>
      <c r="G246" s="65"/>
    </row>
    <row r="247" spans="2:7">
      <c r="B247" s="180"/>
      <c r="C247" s="181"/>
      <c r="D247" s="70"/>
      <c r="E247" s="182"/>
      <c r="F247" s="65"/>
      <c r="G247" s="65"/>
    </row>
    <row r="248" spans="2:7">
      <c r="B248" s="180"/>
      <c r="C248" s="181"/>
      <c r="D248" s="70"/>
      <c r="E248" s="182"/>
      <c r="F248" s="65"/>
      <c r="G248" s="65"/>
    </row>
    <row r="249" spans="2:7">
      <c r="B249" s="180"/>
      <c r="C249" s="181"/>
      <c r="D249" s="70"/>
      <c r="E249" s="182"/>
      <c r="F249" s="65"/>
      <c r="G249" s="65"/>
    </row>
    <row r="250" spans="2:7">
      <c r="B250" s="180"/>
      <c r="C250" s="181"/>
      <c r="D250" s="70"/>
      <c r="E250" s="182"/>
      <c r="F250" s="65"/>
      <c r="G250" s="65"/>
    </row>
    <row r="251" spans="2:7">
      <c r="B251" s="180"/>
      <c r="C251" s="181"/>
      <c r="D251" s="70"/>
      <c r="E251" s="182"/>
      <c r="F251" s="65"/>
      <c r="G251" s="65"/>
    </row>
    <row r="252" spans="2:7">
      <c r="B252" s="180"/>
      <c r="C252" s="181"/>
      <c r="D252" s="70"/>
      <c r="E252" s="182"/>
      <c r="F252" s="65"/>
      <c r="G252" s="65"/>
    </row>
    <row r="253" spans="2:7">
      <c r="B253" s="180"/>
      <c r="C253" s="181"/>
      <c r="D253" s="70"/>
      <c r="E253" s="182"/>
      <c r="F253" s="65"/>
      <c r="G253" s="65"/>
    </row>
    <row r="254" spans="2:7">
      <c r="B254" s="180"/>
      <c r="C254" s="181"/>
      <c r="D254" s="70"/>
      <c r="E254" s="182"/>
      <c r="F254" s="65"/>
      <c r="G254" s="65"/>
    </row>
    <row r="255" spans="2:7">
      <c r="B255" s="180"/>
      <c r="C255" s="181"/>
      <c r="D255" s="70"/>
      <c r="E255" s="182"/>
      <c r="F255" s="65"/>
      <c r="G255" s="65"/>
    </row>
    <row r="256" spans="2:7">
      <c r="B256" s="180"/>
      <c r="C256" s="181"/>
      <c r="D256" s="70"/>
      <c r="E256" s="182"/>
      <c r="F256" s="65"/>
      <c r="G256" s="65"/>
    </row>
    <row r="257" spans="2:7">
      <c r="B257" s="180"/>
      <c r="C257" s="181"/>
      <c r="D257" s="70"/>
      <c r="E257" s="182"/>
      <c r="F257" s="65"/>
      <c r="G257" s="65"/>
    </row>
    <row r="258" spans="2:7">
      <c r="B258" s="180"/>
      <c r="C258" s="181"/>
      <c r="D258" s="70"/>
      <c r="E258" s="182"/>
      <c r="F258" s="65"/>
      <c r="G258" s="65"/>
    </row>
    <row r="259" spans="2:7">
      <c r="B259" s="180"/>
      <c r="C259" s="181"/>
      <c r="D259" s="70"/>
      <c r="E259" s="182"/>
      <c r="F259" s="65"/>
      <c r="G259" s="65"/>
    </row>
    <row r="260" spans="2:7">
      <c r="B260" s="180"/>
      <c r="C260" s="181"/>
      <c r="D260" s="70"/>
      <c r="E260" s="182"/>
      <c r="F260" s="65"/>
      <c r="G260" s="65"/>
    </row>
    <row r="261" spans="2:7">
      <c r="B261" s="180"/>
      <c r="C261" s="181"/>
      <c r="D261" s="70"/>
      <c r="E261" s="182"/>
      <c r="F261" s="65"/>
      <c r="G261" s="65"/>
    </row>
    <row r="262" spans="2:7">
      <c r="B262" s="180"/>
      <c r="C262" s="181"/>
      <c r="D262" s="70"/>
      <c r="E262" s="182"/>
      <c r="F262" s="65"/>
      <c r="G262" s="65"/>
    </row>
    <row r="263" spans="2:7">
      <c r="B263" s="180"/>
      <c r="C263" s="181"/>
      <c r="D263" s="70"/>
      <c r="E263" s="182"/>
      <c r="F263" s="65"/>
      <c r="G263" s="65"/>
    </row>
    <row r="264" spans="2:7">
      <c r="B264" s="180"/>
      <c r="C264" s="181"/>
      <c r="D264" s="70"/>
      <c r="E264" s="182"/>
      <c r="F264" s="65"/>
      <c r="G264" s="65"/>
    </row>
    <row r="265" spans="2:7">
      <c r="B265" s="180"/>
      <c r="C265" s="181"/>
      <c r="D265" s="70"/>
      <c r="E265" s="182"/>
      <c r="F265" s="65"/>
      <c r="G265" s="65"/>
    </row>
    <row r="266" spans="2:7">
      <c r="B266" s="180"/>
      <c r="C266" s="181"/>
      <c r="D266" s="70"/>
      <c r="E266" s="182"/>
      <c r="F266" s="65"/>
      <c r="G266" s="65"/>
    </row>
    <row r="267" spans="2:7">
      <c r="B267" s="180"/>
      <c r="C267" s="181"/>
      <c r="D267" s="70"/>
      <c r="E267" s="182"/>
      <c r="F267" s="65"/>
      <c r="G267" s="65"/>
    </row>
    <row r="268" spans="2:7">
      <c r="B268" s="180"/>
      <c r="C268" s="181"/>
      <c r="D268" s="70"/>
      <c r="E268" s="182"/>
      <c r="F268" s="65"/>
      <c r="G268" s="65"/>
    </row>
    <row r="269" spans="2:7">
      <c r="B269" s="180"/>
      <c r="C269" s="181"/>
      <c r="D269" s="70"/>
      <c r="E269" s="182"/>
      <c r="F269" s="65"/>
      <c r="G269" s="65"/>
    </row>
    <row r="270" spans="2:7">
      <c r="B270" s="180"/>
      <c r="C270" s="181"/>
      <c r="D270" s="70"/>
      <c r="E270" s="182"/>
      <c r="F270" s="65"/>
      <c r="G270" s="65"/>
    </row>
    <row r="271" spans="2:7">
      <c r="B271" s="180"/>
      <c r="C271" s="181"/>
      <c r="D271" s="70"/>
      <c r="E271" s="182"/>
      <c r="F271" s="65"/>
      <c r="G271" s="65"/>
    </row>
    <row r="272" spans="2:7">
      <c r="B272" s="180"/>
      <c r="C272" s="181"/>
      <c r="D272" s="70"/>
      <c r="E272" s="182"/>
      <c r="F272" s="65"/>
      <c r="G272" s="65"/>
    </row>
    <row r="273" spans="2:7">
      <c r="B273" s="180"/>
      <c r="C273" s="181"/>
      <c r="D273" s="70"/>
      <c r="E273" s="182"/>
      <c r="F273" s="65"/>
      <c r="G273" s="65"/>
    </row>
    <row r="274" spans="2:7">
      <c r="B274" s="180"/>
      <c r="C274" s="181"/>
      <c r="D274" s="70"/>
      <c r="E274" s="182"/>
      <c r="F274" s="65"/>
      <c r="G274" s="65"/>
    </row>
    <row r="275" spans="2:7">
      <c r="B275" s="180"/>
      <c r="C275" s="181"/>
      <c r="D275" s="70"/>
      <c r="E275" s="182"/>
      <c r="F275" s="65"/>
      <c r="G275" s="65"/>
    </row>
    <row r="276" spans="2:7">
      <c r="B276" s="180"/>
      <c r="C276" s="181"/>
      <c r="D276" s="70"/>
      <c r="E276" s="182"/>
      <c r="F276" s="65"/>
      <c r="G276" s="65"/>
    </row>
    <row r="277" spans="2:7">
      <c r="B277" s="180"/>
      <c r="C277" s="181"/>
      <c r="D277" s="70"/>
      <c r="E277" s="182"/>
      <c r="F277" s="65"/>
      <c r="G277" s="65"/>
    </row>
    <row r="278" spans="2:7">
      <c r="B278" s="180"/>
      <c r="C278" s="181"/>
      <c r="D278" s="70"/>
      <c r="E278" s="182"/>
      <c r="F278" s="65"/>
      <c r="G278" s="65"/>
    </row>
    <row r="279" spans="2:7">
      <c r="B279" s="180"/>
      <c r="C279" s="181"/>
      <c r="D279" s="70"/>
      <c r="E279" s="182"/>
      <c r="F279" s="65"/>
      <c r="G279" s="65"/>
    </row>
    <row r="280" spans="2:7">
      <c r="B280" s="180"/>
      <c r="C280" s="181"/>
      <c r="D280" s="70"/>
      <c r="E280" s="182"/>
      <c r="F280" s="65"/>
      <c r="G280" s="65"/>
    </row>
    <row r="281" spans="2:7">
      <c r="B281" s="180"/>
      <c r="C281" s="181"/>
      <c r="D281" s="70"/>
      <c r="E281" s="182"/>
      <c r="F281" s="65"/>
      <c r="G281" s="65"/>
    </row>
    <row r="282" spans="2:7">
      <c r="B282" s="180"/>
      <c r="C282" s="181"/>
      <c r="D282" s="70"/>
      <c r="E282" s="182"/>
      <c r="F282" s="65"/>
      <c r="G282" s="65"/>
    </row>
    <row r="283" spans="2:7">
      <c r="B283" s="180"/>
      <c r="C283" s="181"/>
      <c r="D283" s="70"/>
      <c r="E283" s="182"/>
      <c r="F283" s="65"/>
      <c r="G283" s="65"/>
    </row>
    <row r="284" spans="2:7">
      <c r="B284" s="180"/>
      <c r="C284" s="181"/>
      <c r="D284" s="70"/>
      <c r="E284" s="182"/>
      <c r="F284" s="65"/>
      <c r="G284" s="65"/>
    </row>
    <row r="285" spans="2:7">
      <c r="B285" s="180"/>
      <c r="C285" s="181"/>
      <c r="D285" s="70"/>
      <c r="E285" s="182"/>
      <c r="F285" s="65"/>
      <c r="G285" s="65"/>
    </row>
    <row r="286" spans="2:7">
      <c r="B286" s="180"/>
      <c r="C286" s="181"/>
      <c r="D286" s="70"/>
      <c r="E286" s="182"/>
      <c r="F286" s="65"/>
      <c r="G286" s="65"/>
    </row>
    <row r="287" spans="2:7">
      <c r="B287" s="180"/>
      <c r="C287" s="181"/>
      <c r="D287" s="70"/>
      <c r="E287" s="182"/>
      <c r="F287" s="65"/>
      <c r="G287" s="65"/>
    </row>
    <row r="288" spans="2:7">
      <c r="B288" s="180"/>
      <c r="C288" s="181"/>
      <c r="D288" s="70"/>
      <c r="E288" s="182"/>
      <c r="F288" s="65"/>
      <c r="G288" s="65"/>
    </row>
    <row r="289" spans="2:7">
      <c r="B289" s="180"/>
      <c r="C289" s="181"/>
      <c r="D289" s="70"/>
      <c r="E289" s="182"/>
      <c r="F289" s="65"/>
      <c r="G289" s="65"/>
    </row>
    <row r="290" spans="2:7">
      <c r="B290" s="180"/>
      <c r="C290" s="181"/>
      <c r="D290" s="70"/>
      <c r="E290" s="182"/>
      <c r="F290" s="65"/>
      <c r="G290" s="65"/>
    </row>
    <row r="291" spans="2:7">
      <c r="B291" s="180"/>
      <c r="C291" s="181"/>
      <c r="D291" s="70"/>
      <c r="E291" s="182"/>
      <c r="F291" s="65"/>
      <c r="G291" s="65"/>
    </row>
    <row r="292" spans="2:7">
      <c r="B292" s="180"/>
      <c r="C292" s="181"/>
      <c r="D292" s="70"/>
      <c r="E292" s="182"/>
      <c r="F292" s="65"/>
      <c r="G292" s="65"/>
    </row>
    <row r="293" spans="2:7">
      <c r="B293" s="180"/>
      <c r="C293" s="181"/>
      <c r="D293" s="70"/>
      <c r="E293" s="182"/>
      <c r="F293" s="65"/>
      <c r="G293" s="65"/>
    </row>
    <row r="294" spans="2:7">
      <c r="B294" s="180"/>
      <c r="C294" s="181"/>
      <c r="D294" s="70"/>
      <c r="E294" s="182"/>
      <c r="F294" s="65"/>
      <c r="G294" s="65"/>
    </row>
    <row r="295" spans="2:7">
      <c r="B295" s="180"/>
      <c r="C295" s="181"/>
      <c r="D295" s="70"/>
      <c r="E295" s="182"/>
      <c r="F295" s="65"/>
      <c r="G295" s="65"/>
    </row>
    <row r="296" spans="2:7">
      <c r="B296" s="180"/>
      <c r="C296" s="181"/>
      <c r="D296" s="70"/>
      <c r="E296" s="182"/>
      <c r="F296" s="65"/>
      <c r="G296" s="65"/>
    </row>
    <row r="297" spans="2:7">
      <c r="B297" s="180"/>
      <c r="C297" s="181"/>
      <c r="D297" s="70"/>
      <c r="E297" s="182"/>
      <c r="F297" s="65"/>
      <c r="G297" s="65"/>
    </row>
    <row r="298" spans="2:7">
      <c r="B298" s="180"/>
      <c r="C298" s="181"/>
      <c r="D298" s="70"/>
      <c r="E298" s="182"/>
      <c r="F298" s="65"/>
      <c r="G298" s="65"/>
    </row>
    <row r="299" spans="2:7">
      <c r="B299" s="180"/>
      <c r="C299" s="181"/>
      <c r="D299" s="70"/>
      <c r="E299" s="182"/>
      <c r="F299" s="65"/>
      <c r="G299" s="65"/>
    </row>
    <row r="300" spans="2:7">
      <c r="B300" s="180"/>
      <c r="C300" s="181"/>
      <c r="D300" s="70"/>
      <c r="E300" s="182"/>
      <c r="F300" s="65"/>
      <c r="G300" s="65"/>
    </row>
    <row r="301" spans="2:7">
      <c r="B301" s="180"/>
      <c r="C301" s="181"/>
      <c r="D301" s="70"/>
      <c r="E301" s="182"/>
      <c r="F301" s="65"/>
      <c r="G301" s="65"/>
    </row>
    <row r="302" spans="2:7">
      <c r="B302" s="180"/>
      <c r="C302" s="181"/>
      <c r="D302" s="70"/>
      <c r="E302" s="182"/>
      <c r="F302" s="65"/>
      <c r="G302" s="65"/>
    </row>
    <row r="303" spans="2:7">
      <c r="B303" s="180"/>
      <c r="C303" s="181"/>
      <c r="D303" s="70"/>
      <c r="E303" s="182"/>
      <c r="F303" s="65"/>
      <c r="G303" s="65"/>
    </row>
    <row r="304" spans="2:7">
      <c r="B304" s="180"/>
      <c r="C304" s="181"/>
      <c r="D304" s="70"/>
      <c r="E304" s="182"/>
      <c r="F304" s="65"/>
      <c r="G304" s="65"/>
    </row>
    <row r="305" spans="2:7">
      <c r="B305" s="180"/>
      <c r="C305" s="181"/>
      <c r="D305" s="70"/>
      <c r="E305" s="182"/>
      <c r="F305" s="65"/>
      <c r="G305" s="65"/>
    </row>
    <row r="306" spans="2:7">
      <c r="B306" s="180"/>
      <c r="C306" s="181"/>
      <c r="D306" s="70"/>
      <c r="E306" s="182"/>
      <c r="F306" s="65"/>
      <c r="G306" s="65"/>
    </row>
    <row r="307" spans="2:7">
      <c r="B307" s="180"/>
      <c r="C307" s="181"/>
      <c r="D307" s="70"/>
      <c r="E307" s="182"/>
      <c r="F307" s="65"/>
      <c r="G307" s="65"/>
    </row>
    <row r="308" spans="2:7">
      <c r="B308" s="180"/>
      <c r="C308" s="181"/>
      <c r="D308" s="70"/>
      <c r="E308" s="182"/>
      <c r="F308" s="65"/>
      <c r="G308" s="65"/>
    </row>
    <row r="309" spans="2:7">
      <c r="B309" s="180"/>
      <c r="C309" s="181"/>
      <c r="D309" s="70"/>
      <c r="E309" s="182"/>
      <c r="F309" s="65"/>
      <c r="G309" s="65"/>
    </row>
    <row r="310" spans="2:7">
      <c r="B310" s="180"/>
      <c r="C310" s="181"/>
      <c r="D310" s="70"/>
      <c r="E310" s="182"/>
      <c r="F310" s="65"/>
      <c r="G310" s="65"/>
    </row>
    <row r="311" spans="2:7">
      <c r="B311" s="180"/>
      <c r="C311" s="181"/>
      <c r="D311" s="70"/>
      <c r="E311" s="182"/>
      <c r="F311" s="65"/>
      <c r="G311" s="65"/>
    </row>
    <row r="312" spans="2:7">
      <c r="B312" s="180"/>
      <c r="C312" s="181"/>
      <c r="D312" s="70"/>
      <c r="E312" s="182"/>
      <c r="F312" s="65"/>
      <c r="G312" s="65"/>
    </row>
    <row r="313" spans="2:7">
      <c r="B313" s="180"/>
      <c r="C313" s="181"/>
      <c r="D313" s="70"/>
      <c r="E313" s="182"/>
      <c r="F313" s="65"/>
      <c r="G313" s="65"/>
    </row>
    <row r="314" spans="2:7">
      <c r="B314" s="180"/>
      <c r="C314" s="181"/>
      <c r="D314" s="70"/>
      <c r="E314" s="182"/>
      <c r="F314" s="65"/>
      <c r="G314" s="65"/>
    </row>
    <row r="315" spans="2:7">
      <c r="B315" s="180"/>
      <c r="C315" s="181"/>
      <c r="D315" s="70"/>
      <c r="E315" s="182"/>
      <c r="F315" s="65"/>
      <c r="G315" s="65"/>
    </row>
    <row r="316" spans="2:7">
      <c r="B316" s="180"/>
      <c r="C316" s="181"/>
      <c r="D316" s="70"/>
      <c r="E316" s="182"/>
      <c r="F316" s="65"/>
      <c r="G316" s="65"/>
    </row>
    <row r="317" spans="2:7">
      <c r="B317" s="180"/>
      <c r="C317" s="181"/>
      <c r="D317" s="70"/>
      <c r="E317" s="182"/>
      <c r="F317" s="65"/>
      <c r="G317" s="65"/>
    </row>
    <row r="318" spans="2:7">
      <c r="B318" s="180"/>
      <c r="C318" s="181"/>
      <c r="D318" s="70"/>
      <c r="E318" s="182"/>
      <c r="F318" s="65"/>
      <c r="G318" s="65"/>
    </row>
    <row r="319" spans="2:7">
      <c r="B319" s="180"/>
      <c r="C319" s="181"/>
      <c r="D319" s="70"/>
      <c r="E319" s="182"/>
      <c r="F319" s="65"/>
      <c r="G319" s="65"/>
    </row>
    <row r="320" spans="2:7">
      <c r="B320" s="180"/>
      <c r="C320" s="181"/>
      <c r="D320" s="70"/>
      <c r="E320" s="182"/>
      <c r="F320" s="65"/>
      <c r="G320" s="65"/>
    </row>
    <row r="321" spans="2:7">
      <c r="B321" s="180"/>
      <c r="C321" s="181"/>
      <c r="D321" s="70"/>
      <c r="E321" s="182"/>
      <c r="F321" s="65"/>
      <c r="G321" s="65"/>
    </row>
    <row r="322" spans="2:7">
      <c r="B322" s="180"/>
      <c r="C322" s="181"/>
      <c r="D322" s="70"/>
      <c r="E322" s="182"/>
      <c r="F322" s="65"/>
      <c r="G322" s="65"/>
    </row>
    <row r="323" spans="2:7">
      <c r="B323" s="180"/>
      <c r="C323" s="181"/>
      <c r="D323" s="70"/>
      <c r="E323" s="182"/>
      <c r="F323" s="65"/>
      <c r="G323" s="65"/>
    </row>
    <row r="324" spans="2:7">
      <c r="B324" s="180"/>
      <c r="C324" s="181"/>
      <c r="D324" s="70"/>
      <c r="E324" s="182"/>
      <c r="F324" s="65"/>
      <c r="G324" s="65"/>
    </row>
    <row r="325" spans="2:7">
      <c r="B325" s="180"/>
      <c r="C325" s="181"/>
      <c r="D325" s="70"/>
      <c r="E325" s="182"/>
      <c r="F325" s="65"/>
      <c r="G325" s="65"/>
    </row>
    <row r="326" spans="2:7">
      <c r="B326" s="180"/>
      <c r="C326" s="181"/>
      <c r="D326" s="70"/>
      <c r="E326" s="182"/>
      <c r="F326" s="65"/>
      <c r="G326" s="65"/>
    </row>
    <row r="327" spans="2:7">
      <c r="B327" s="180"/>
      <c r="C327" s="181"/>
      <c r="D327" s="70"/>
      <c r="E327" s="182"/>
      <c r="F327" s="65"/>
      <c r="G327" s="65"/>
    </row>
    <row r="328" spans="2:7">
      <c r="B328" s="180"/>
      <c r="C328" s="181"/>
      <c r="D328" s="70"/>
      <c r="E328" s="182"/>
      <c r="F328" s="65"/>
      <c r="G328" s="65"/>
    </row>
    <row r="329" spans="2:7">
      <c r="B329" s="180"/>
      <c r="C329" s="181"/>
      <c r="D329" s="70"/>
      <c r="E329" s="182"/>
      <c r="F329" s="65"/>
      <c r="G329" s="65"/>
    </row>
    <row r="330" spans="2:7">
      <c r="B330" s="180"/>
      <c r="C330" s="181"/>
      <c r="D330" s="70"/>
      <c r="E330" s="182"/>
      <c r="F330" s="65"/>
      <c r="G330" s="65"/>
    </row>
    <row r="331" spans="2:7">
      <c r="B331" s="180"/>
      <c r="C331" s="181"/>
      <c r="D331" s="70"/>
      <c r="E331" s="182"/>
      <c r="F331" s="65"/>
      <c r="G331" s="65"/>
    </row>
    <row r="332" spans="2:7">
      <c r="B332" s="180"/>
      <c r="C332" s="181"/>
      <c r="D332" s="70"/>
      <c r="E332" s="182"/>
      <c r="F332" s="65"/>
      <c r="G332" s="65"/>
    </row>
    <row r="333" spans="2:7">
      <c r="B333" s="180"/>
      <c r="C333" s="181"/>
      <c r="D333" s="70"/>
      <c r="E333" s="182"/>
      <c r="F333" s="65"/>
      <c r="G333" s="65"/>
    </row>
    <row r="334" spans="2:7">
      <c r="B334" s="180"/>
      <c r="C334" s="181"/>
      <c r="D334" s="70"/>
      <c r="E334" s="182"/>
      <c r="F334" s="65"/>
      <c r="G334" s="65"/>
    </row>
    <row r="335" spans="2:7">
      <c r="B335" s="180"/>
      <c r="C335" s="181"/>
      <c r="D335" s="70"/>
      <c r="E335" s="182"/>
      <c r="F335" s="65"/>
      <c r="G335" s="65"/>
    </row>
    <row r="336" spans="2:7">
      <c r="B336" s="180"/>
      <c r="C336" s="181"/>
      <c r="D336" s="70"/>
      <c r="E336" s="182"/>
      <c r="F336" s="65"/>
      <c r="G336" s="65"/>
    </row>
    <row r="337" spans="2:7">
      <c r="B337" s="180"/>
      <c r="C337" s="181"/>
      <c r="D337" s="70"/>
      <c r="E337" s="182"/>
      <c r="F337" s="65"/>
      <c r="G337" s="65"/>
    </row>
    <row r="338" spans="2:7">
      <c r="B338" s="180"/>
      <c r="C338" s="181"/>
      <c r="D338" s="70"/>
      <c r="E338" s="182"/>
      <c r="F338" s="65"/>
      <c r="G338" s="65"/>
    </row>
    <row r="339" spans="2:7">
      <c r="B339" s="180"/>
      <c r="C339" s="181"/>
      <c r="D339" s="70"/>
      <c r="E339" s="182"/>
      <c r="F339" s="65"/>
      <c r="G339" s="65"/>
    </row>
    <row r="340" spans="2:7">
      <c r="B340" s="180"/>
      <c r="C340" s="181"/>
      <c r="D340" s="70"/>
      <c r="E340" s="182"/>
      <c r="F340" s="65"/>
      <c r="G340" s="65"/>
    </row>
    <row r="341" spans="2:7">
      <c r="B341" s="180"/>
      <c r="C341" s="181"/>
      <c r="D341" s="70"/>
      <c r="E341" s="182"/>
      <c r="F341" s="65"/>
      <c r="G341" s="65"/>
    </row>
    <row r="342" spans="2:7">
      <c r="B342" s="180"/>
      <c r="C342" s="181"/>
      <c r="D342" s="70"/>
      <c r="E342" s="182"/>
      <c r="F342" s="65"/>
      <c r="G342" s="65"/>
    </row>
    <row r="343" spans="2:7">
      <c r="B343" s="180"/>
      <c r="C343" s="181"/>
      <c r="D343" s="70"/>
      <c r="E343" s="182"/>
      <c r="F343" s="65"/>
      <c r="G343" s="65"/>
    </row>
    <row r="344" spans="2:7">
      <c r="B344" s="180"/>
      <c r="C344" s="181"/>
      <c r="D344" s="70"/>
      <c r="E344" s="182"/>
      <c r="F344" s="65"/>
      <c r="G344" s="65"/>
    </row>
    <row r="345" spans="2:7">
      <c r="B345" s="180"/>
      <c r="C345" s="181"/>
      <c r="D345" s="70"/>
      <c r="E345" s="182"/>
      <c r="F345" s="65"/>
      <c r="G345" s="65"/>
    </row>
    <row r="346" spans="2:7">
      <c r="B346" s="180"/>
      <c r="C346" s="181"/>
      <c r="D346" s="70"/>
      <c r="E346" s="182"/>
      <c r="F346" s="65"/>
      <c r="G346" s="65"/>
    </row>
    <row r="347" spans="2:7">
      <c r="B347" s="180"/>
      <c r="C347" s="181"/>
      <c r="D347" s="70"/>
      <c r="E347" s="182"/>
      <c r="F347" s="65"/>
      <c r="G347" s="65"/>
    </row>
    <row r="348" spans="2:7">
      <c r="B348" s="180"/>
      <c r="C348" s="181"/>
      <c r="D348" s="70"/>
      <c r="E348" s="182"/>
      <c r="F348" s="65"/>
      <c r="G348" s="65"/>
    </row>
    <row r="349" spans="2:7">
      <c r="B349" s="180"/>
      <c r="C349" s="181"/>
      <c r="D349" s="70"/>
      <c r="E349" s="182"/>
      <c r="F349" s="65"/>
      <c r="G349" s="65"/>
    </row>
    <row r="350" spans="2:7">
      <c r="B350" s="180"/>
      <c r="C350" s="181"/>
      <c r="D350" s="70"/>
      <c r="E350" s="182"/>
      <c r="F350" s="65"/>
      <c r="G350" s="65"/>
    </row>
    <row r="351" spans="2:7">
      <c r="B351" s="180"/>
      <c r="C351" s="181"/>
      <c r="D351" s="70"/>
      <c r="E351" s="182"/>
      <c r="F351" s="65"/>
      <c r="G351" s="65"/>
    </row>
    <row r="352" spans="2:7">
      <c r="B352" s="180"/>
      <c r="C352" s="181"/>
      <c r="D352" s="70"/>
      <c r="E352" s="182"/>
      <c r="F352" s="65"/>
      <c r="G352" s="65"/>
    </row>
    <row r="353" spans="2:7">
      <c r="B353" s="180"/>
      <c r="C353" s="181"/>
      <c r="D353" s="70"/>
      <c r="E353" s="182"/>
      <c r="F353" s="65"/>
      <c r="G353" s="65"/>
    </row>
    <row r="354" spans="2:7">
      <c r="B354" s="180"/>
      <c r="C354" s="181"/>
      <c r="D354" s="70"/>
      <c r="E354" s="182"/>
      <c r="F354" s="65"/>
      <c r="G354" s="65"/>
    </row>
    <row r="355" spans="2:7">
      <c r="B355" s="180"/>
      <c r="C355" s="181"/>
      <c r="D355" s="70"/>
      <c r="E355" s="182"/>
      <c r="F355" s="65"/>
      <c r="G355" s="65"/>
    </row>
    <row r="356" spans="2:7">
      <c r="B356" s="180"/>
      <c r="C356" s="181"/>
      <c r="D356" s="70"/>
      <c r="E356" s="182"/>
      <c r="F356" s="65"/>
      <c r="G356" s="65"/>
    </row>
    <row r="357" spans="2:7">
      <c r="B357" s="180"/>
      <c r="C357" s="181"/>
      <c r="D357" s="70"/>
      <c r="E357" s="182"/>
      <c r="F357" s="65"/>
      <c r="G357" s="65"/>
    </row>
    <row r="358" spans="2:7">
      <c r="B358" s="180"/>
      <c r="C358" s="181"/>
      <c r="D358" s="70"/>
      <c r="E358" s="182"/>
      <c r="F358" s="65"/>
      <c r="G358" s="65"/>
    </row>
    <row r="359" spans="2:7">
      <c r="B359" s="180"/>
      <c r="C359" s="181"/>
      <c r="D359" s="70"/>
      <c r="E359" s="182"/>
      <c r="F359" s="65"/>
      <c r="G359" s="65"/>
    </row>
    <row r="360" spans="2:7">
      <c r="B360" s="180"/>
      <c r="C360" s="181"/>
      <c r="D360" s="70"/>
      <c r="E360" s="182"/>
      <c r="F360" s="65"/>
      <c r="G360" s="65"/>
    </row>
    <row r="361" spans="2:7">
      <c r="B361" s="180"/>
      <c r="C361" s="181"/>
      <c r="D361" s="70"/>
      <c r="E361" s="182"/>
      <c r="F361" s="65"/>
      <c r="G361" s="65"/>
    </row>
    <row r="362" spans="2:7">
      <c r="B362" s="180"/>
      <c r="C362" s="181"/>
      <c r="D362" s="70"/>
      <c r="E362" s="182"/>
      <c r="F362" s="65"/>
      <c r="G362" s="65"/>
    </row>
    <row r="363" spans="2:7">
      <c r="B363" s="180"/>
      <c r="C363" s="181"/>
      <c r="D363" s="70"/>
      <c r="E363" s="182"/>
      <c r="F363" s="65"/>
      <c r="G363" s="65"/>
    </row>
    <row r="364" spans="2:7">
      <c r="B364" s="180"/>
      <c r="C364" s="181"/>
      <c r="D364" s="70"/>
      <c r="E364" s="182"/>
      <c r="F364" s="65"/>
      <c r="G364" s="65"/>
    </row>
    <row r="365" spans="2:7">
      <c r="B365" s="180"/>
      <c r="C365" s="181"/>
      <c r="D365" s="70"/>
      <c r="E365" s="182"/>
      <c r="F365" s="65"/>
      <c r="G365" s="65"/>
    </row>
    <row r="366" spans="2:7">
      <c r="B366" s="180"/>
      <c r="C366" s="181"/>
      <c r="D366" s="70"/>
      <c r="E366" s="182"/>
      <c r="F366" s="65"/>
      <c r="G366" s="65"/>
    </row>
    <row r="367" spans="2:7">
      <c r="B367" s="180"/>
      <c r="C367" s="181"/>
      <c r="D367" s="70"/>
      <c r="E367" s="182"/>
      <c r="F367" s="65"/>
      <c r="G367" s="65"/>
    </row>
    <row r="368" spans="2:7">
      <c r="B368" s="180"/>
      <c r="C368" s="181"/>
      <c r="D368" s="70"/>
      <c r="E368" s="182"/>
      <c r="F368" s="65"/>
      <c r="G368" s="65"/>
    </row>
    <row r="369" spans="2:7">
      <c r="B369" s="180"/>
      <c r="C369" s="181"/>
      <c r="D369" s="70"/>
      <c r="E369" s="182"/>
      <c r="F369" s="65"/>
      <c r="G369" s="65"/>
    </row>
    <row r="370" spans="2:7">
      <c r="B370" s="180"/>
      <c r="C370" s="181"/>
      <c r="D370" s="70"/>
      <c r="E370" s="182"/>
      <c r="F370" s="65"/>
      <c r="G370" s="65"/>
    </row>
    <row r="371" spans="2:7">
      <c r="B371" s="180"/>
      <c r="C371" s="181"/>
      <c r="D371" s="70"/>
      <c r="E371" s="182"/>
      <c r="F371" s="65"/>
      <c r="G371" s="65"/>
    </row>
    <row r="372" spans="2:7">
      <c r="B372" s="180"/>
      <c r="C372" s="181"/>
      <c r="D372" s="70"/>
      <c r="E372" s="182"/>
      <c r="F372" s="65"/>
      <c r="G372" s="65"/>
    </row>
    <row r="373" spans="2:7">
      <c r="B373" s="180"/>
      <c r="C373" s="181"/>
      <c r="D373" s="70"/>
      <c r="E373" s="182"/>
      <c r="F373" s="65"/>
      <c r="G373" s="65"/>
    </row>
    <row r="374" spans="2:7">
      <c r="B374" s="180"/>
      <c r="C374" s="181"/>
      <c r="D374" s="70"/>
      <c r="E374" s="182"/>
      <c r="F374" s="65"/>
      <c r="G374" s="65"/>
    </row>
    <row r="375" spans="2:7">
      <c r="B375" s="180"/>
      <c r="C375" s="181"/>
      <c r="D375" s="70"/>
      <c r="E375" s="182"/>
      <c r="F375" s="65"/>
      <c r="G375" s="65"/>
    </row>
    <row r="376" spans="2:7">
      <c r="B376" s="180"/>
      <c r="C376" s="181"/>
      <c r="D376" s="70"/>
      <c r="E376" s="182"/>
      <c r="F376" s="65"/>
      <c r="G376" s="65"/>
    </row>
    <row r="377" spans="2:7">
      <c r="B377" s="180"/>
      <c r="C377" s="181"/>
      <c r="D377" s="70"/>
      <c r="E377" s="182"/>
      <c r="F377" s="65"/>
      <c r="G377" s="65"/>
    </row>
    <row r="378" spans="2:7">
      <c r="B378" s="180"/>
      <c r="C378" s="181"/>
      <c r="D378" s="70"/>
      <c r="E378" s="182"/>
      <c r="F378" s="65"/>
      <c r="G378" s="65"/>
    </row>
    <row r="379" spans="2:7">
      <c r="B379" s="180"/>
      <c r="C379" s="181"/>
      <c r="D379" s="70"/>
      <c r="E379" s="182"/>
      <c r="F379" s="65"/>
      <c r="G379" s="65"/>
    </row>
    <row r="380" spans="2:7">
      <c r="B380" s="180"/>
      <c r="C380" s="181"/>
      <c r="D380" s="70"/>
      <c r="E380" s="182"/>
      <c r="F380" s="65"/>
      <c r="G380" s="65"/>
    </row>
    <row r="381" spans="2:7">
      <c r="B381" s="180"/>
      <c r="C381" s="181"/>
      <c r="D381" s="70"/>
      <c r="E381" s="182"/>
      <c r="F381" s="65"/>
      <c r="G381" s="65"/>
    </row>
    <row r="382" spans="2:7">
      <c r="B382" s="180"/>
      <c r="C382" s="181"/>
      <c r="D382" s="70"/>
      <c r="E382" s="182"/>
      <c r="F382" s="65"/>
      <c r="G382" s="65"/>
    </row>
    <row r="383" spans="2:7">
      <c r="B383" s="180"/>
      <c r="C383" s="181"/>
      <c r="D383" s="70"/>
      <c r="E383" s="182"/>
      <c r="F383" s="65"/>
      <c r="G383" s="65"/>
    </row>
    <row r="384" spans="2:7">
      <c r="B384" s="180"/>
      <c r="C384" s="181"/>
      <c r="D384" s="70"/>
      <c r="E384" s="182"/>
      <c r="F384" s="65"/>
      <c r="G384" s="65"/>
    </row>
    <row r="385" spans="2:7">
      <c r="B385" s="180"/>
      <c r="C385" s="181"/>
      <c r="D385" s="70"/>
      <c r="E385" s="182"/>
      <c r="F385" s="65"/>
      <c r="G385" s="65"/>
    </row>
    <row r="386" spans="2:7">
      <c r="B386" s="180"/>
      <c r="C386" s="181"/>
      <c r="D386" s="70"/>
      <c r="E386" s="182"/>
      <c r="F386" s="65"/>
      <c r="G386" s="65"/>
    </row>
    <row r="387" spans="2:7">
      <c r="B387" s="180"/>
      <c r="C387" s="181"/>
      <c r="D387" s="70"/>
      <c r="E387" s="182"/>
      <c r="F387" s="65"/>
      <c r="G387" s="65"/>
    </row>
    <row r="388" spans="2:7">
      <c r="B388" s="180"/>
      <c r="C388" s="181"/>
      <c r="D388" s="70"/>
      <c r="E388" s="182"/>
      <c r="F388" s="65"/>
      <c r="G388" s="65"/>
    </row>
    <row r="389" spans="2:7">
      <c r="B389" s="180"/>
      <c r="C389" s="181"/>
      <c r="D389" s="70"/>
      <c r="E389" s="182"/>
      <c r="F389" s="65"/>
      <c r="G389" s="65"/>
    </row>
    <row r="390" spans="2:7">
      <c r="B390" s="180"/>
      <c r="C390" s="181"/>
      <c r="D390" s="70"/>
      <c r="E390" s="182"/>
      <c r="F390" s="65"/>
      <c r="G390" s="65"/>
    </row>
    <row r="391" spans="2:7">
      <c r="B391" s="180"/>
      <c r="C391" s="181"/>
      <c r="D391" s="70"/>
      <c r="E391" s="182"/>
      <c r="F391" s="65"/>
      <c r="G391" s="65"/>
    </row>
    <row r="392" spans="2:7">
      <c r="B392" s="180"/>
      <c r="C392" s="181"/>
      <c r="D392" s="70"/>
      <c r="E392" s="182"/>
      <c r="F392" s="65"/>
      <c r="G392" s="65"/>
    </row>
    <row r="393" spans="2:7">
      <c r="B393" s="180"/>
      <c r="C393" s="181"/>
      <c r="D393" s="70"/>
      <c r="E393" s="182"/>
      <c r="F393" s="65"/>
      <c r="G393" s="65"/>
    </row>
    <row r="394" spans="2:7">
      <c r="B394" s="180"/>
      <c r="C394" s="181"/>
      <c r="D394" s="70"/>
      <c r="E394" s="182"/>
      <c r="F394" s="65"/>
      <c r="G394" s="65"/>
    </row>
    <row r="395" spans="2:7">
      <c r="B395" s="180"/>
      <c r="C395" s="181"/>
      <c r="D395" s="70"/>
      <c r="E395" s="182"/>
      <c r="F395" s="65"/>
      <c r="G395" s="65"/>
    </row>
    <row r="396" spans="2:7">
      <c r="B396" s="180"/>
      <c r="C396" s="181"/>
      <c r="D396" s="70"/>
      <c r="E396" s="182"/>
      <c r="F396" s="65"/>
      <c r="G396" s="65"/>
    </row>
    <row r="397" spans="2:7">
      <c r="B397" s="180"/>
      <c r="C397" s="181"/>
      <c r="D397" s="70"/>
      <c r="E397" s="182"/>
      <c r="F397" s="65"/>
      <c r="G397" s="65"/>
    </row>
    <row r="398" spans="2:7">
      <c r="B398" s="180"/>
      <c r="C398" s="181"/>
      <c r="D398" s="70"/>
      <c r="E398" s="182"/>
      <c r="F398" s="65"/>
      <c r="G398" s="65"/>
    </row>
    <row r="399" spans="2:7">
      <c r="B399" s="180"/>
      <c r="C399" s="181"/>
      <c r="D399" s="70"/>
      <c r="E399" s="182"/>
      <c r="F399" s="65"/>
      <c r="G399" s="65"/>
    </row>
    <row r="400" spans="2:7">
      <c r="B400" s="180"/>
      <c r="C400" s="181"/>
      <c r="D400" s="70"/>
      <c r="E400" s="182"/>
      <c r="F400" s="65"/>
      <c r="G400" s="65"/>
    </row>
    <row r="401" spans="2:7">
      <c r="B401" s="180"/>
      <c r="C401" s="181"/>
      <c r="D401" s="70"/>
      <c r="E401" s="182"/>
      <c r="F401" s="65"/>
      <c r="G401" s="65"/>
    </row>
    <row r="402" spans="2:7">
      <c r="B402" s="180"/>
      <c r="C402" s="181"/>
      <c r="D402" s="70"/>
      <c r="E402" s="182"/>
      <c r="F402" s="65"/>
      <c r="G402" s="65"/>
    </row>
    <row r="403" spans="2:7">
      <c r="B403" s="180"/>
      <c r="C403" s="181"/>
      <c r="D403" s="70"/>
      <c r="E403" s="182"/>
      <c r="F403" s="65"/>
      <c r="G403" s="65"/>
    </row>
    <row r="404" spans="2:7">
      <c r="B404" s="180"/>
      <c r="C404" s="181"/>
      <c r="D404" s="70"/>
      <c r="E404" s="182"/>
      <c r="F404" s="65"/>
      <c r="G404" s="65"/>
    </row>
    <row r="405" spans="2:7">
      <c r="B405" s="180"/>
      <c r="C405" s="181"/>
      <c r="D405" s="70"/>
      <c r="E405" s="182"/>
      <c r="F405" s="65"/>
      <c r="G405" s="65"/>
    </row>
    <row r="406" spans="2:7">
      <c r="B406" s="180"/>
      <c r="C406" s="181"/>
      <c r="D406" s="70"/>
      <c r="E406" s="182"/>
      <c r="F406" s="65"/>
      <c r="G406" s="65"/>
    </row>
    <row r="407" spans="2:7">
      <c r="B407" s="180"/>
      <c r="C407" s="181"/>
      <c r="D407" s="70"/>
      <c r="E407" s="182"/>
      <c r="F407" s="65"/>
      <c r="G407" s="65"/>
    </row>
    <row r="408" spans="2:7">
      <c r="B408" s="180"/>
      <c r="C408" s="181"/>
      <c r="D408" s="70"/>
      <c r="E408" s="182"/>
      <c r="F408" s="65"/>
      <c r="G408" s="65"/>
    </row>
    <row r="409" spans="2:7">
      <c r="B409" s="180"/>
      <c r="C409" s="181"/>
      <c r="D409" s="70"/>
      <c r="E409" s="182"/>
      <c r="F409" s="65"/>
      <c r="G409" s="65"/>
    </row>
    <row r="410" spans="2:7">
      <c r="B410" s="180"/>
      <c r="C410" s="181"/>
      <c r="D410" s="70"/>
      <c r="E410" s="182"/>
      <c r="F410" s="65"/>
      <c r="G410" s="65"/>
    </row>
    <row r="411" spans="2:7">
      <c r="B411" s="180"/>
      <c r="C411" s="181"/>
      <c r="D411" s="70"/>
      <c r="E411" s="182"/>
      <c r="F411" s="65"/>
      <c r="G411" s="65"/>
    </row>
    <row r="412" spans="2:7">
      <c r="B412" s="180"/>
      <c r="C412" s="181"/>
      <c r="D412" s="70"/>
      <c r="E412" s="182"/>
      <c r="F412" s="65"/>
      <c r="G412" s="65"/>
    </row>
    <row r="413" spans="2:7">
      <c r="B413" s="180"/>
      <c r="C413" s="181"/>
      <c r="D413" s="70"/>
      <c r="E413" s="182"/>
      <c r="F413" s="65"/>
      <c r="G413" s="65"/>
    </row>
    <row r="414" spans="2:7">
      <c r="B414" s="180"/>
      <c r="C414" s="181"/>
      <c r="D414" s="70"/>
      <c r="E414" s="182"/>
      <c r="F414" s="65"/>
      <c r="G414" s="65"/>
    </row>
    <row r="415" spans="2:7">
      <c r="B415" s="180"/>
      <c r="C415" s="181"/>
      <c r="D415" s="70"/>
      <c r="E415" s="182"/>
      <c r="F415" s="65"/>
      <c r="G415" s="65"/>
    </row>
    <row r="416" spans="2:7">
      <c r="B416" s="180"/>
      <c r="C416" s="181"/>
      <c r="D416" s="70"/>
      <c r="E416" s="182"/>
      <c r="F416" s="65"/>
      <c r="G416" s="65"/>
    </row>
    <row r="417" spans="2:7">
      <c r="B417" s="180"/>
      <c r="C417" s="181"/>
      <c r="D417" s="70"/>
      <c r="E417" s="182"/>
      <c r="F417" s="65"/>
      <c r="G417" s="65"/>
    </row>
    <row r="418" spans="2:7">
      <c r="B418" s="180"/>
      <c r="C418" s="181"/>
      <c r="D418" s="70"/>
      <c r="E418" s="182"/>
      <c r="F418" s="65"/>
      <c r="G418" s="65"/>
    </row>
    <row r="419" spans="2:7">
      <c r="B419" s="180"/>
      <c r="C419" s="181"/>
      <c r="D419" s="70"/>
      <c r="E419" s="182"/>
      <c r="F419" s="65"/>
      <c r="G419" s="65"/>
    </row>
    <row r="420" spans="2:7">
      <c r="B420" s="180"/>
      <c r="C420" s="181"/>
      <c r="D420" s="70"/>
      <c r="E420" s="182"/>
      <c r="F420" s="65"/>
      <c r="G420" s="65"/>
    </row>
    <row r="421" spans="2:7">
      <c r="B421" s="180"/>
      <c r="C421" s="181"/>
      <c r="D421" s="70"/>
      <c r="E421" s="182"/>
      <c r="F421" s="65"/>
      <c r="G421" s="65"/>
    </row>
    <row r="422" spans="2:7">
      <c r="B422" s="180"/>
      <c r="C422" s="181"/>
      <c r="D422" s="70"/>
      <c r="E422" s="182"/>
      <c r="F422" s="65"/>
      <c r="G422" s="65"/>
    </row>
    <row r="423" spans="2:7">
      <c r="B423" s="180"/>
      <c r="C423" s="181"/>
      <c r="D423" s="70"/>
      <c r="E423" s="182"/>
      <c r="F423" s="65"/>
      <c r="G423" s="65"/>
    </row>
    <row r="424" spans="2:7">
      <c r="B424" s="180"/>
      <c r="C424" s="181"/>
      <c r="D424" s="70"/>
      <c r="E424" s="182"/>
      <c r="F424" s="65"/>
      <c r="G424" s="65"/>
    </row>
    <row r="425" spans="2:7">
      <c r="B425" s="180"/>
      <c r="C425" s="181"/>
      <c r="D425" s="70"/>
      <c r="E425" s="182"/>
      <c r="F425" s="65"/>
      <c r="G425" s="65"/>
    </row>
    <row r="426" spans="2:7">
      <c r="B426" s="180"/>
      <c r="C426" s="181"/>
      <c r="D426" s="70"/>
      <c r="E426" s="182"/>
      <c r="F426" s="65"/>
      <c r="G426" s="65"/>
    </row>
    <row r="427" spans="2:7">
      <c r="B427" s="180"/>
      <c r="C427" s="181"/>
      <c r="D427" s="70"/>
      <c r="E427" s="182"/>
      <c r="F427" s="65"/>
      <c r="G427" s="65"/>
    </row>
    <row r="428" spans="2:7">
      <c r="B428" s="180"/>
      <c r="C428" s="181"/>
      <c r="D428" s="70"/>
      <c r="E428" s="182"/>
      <c r="F428" s="65"/>
      <c r="G428" s="65"/>
    </row>
    <row r="429" spans="2:7">
      <c r="B429" s="180"/>
      <c r="C429" s="181"/>
      <c r="D429" s="70"/>
      <c r="E429" s="182"/>
      <c r="F429" s="65"/>
      <c r="G429" s="65"/>
    </row>
    <row r="430" spans="2:7">
      <c r="B430" s="180"/>
      <c r="C430" s="181"/>
      <c r="D430" s="70"/>
      <c r="E430" s="182"/>
      <c r="F430" s="65"/>
      <c r="G430" s="65"/>
    </row>
    <row r="431" spans="2:7">
      <c r="B431" s="180"/>
      <c r="C431" s="181"/>
      <c r="D431" s="70"/>
      <c r="E431" s="182"/>
      <c r="F431" s="65"/>
      <c r="G431" s="65"/>
    </row>
    <row r="432" spans="2:7">
      <c r="B432" s="180"/>
      <c r="C432" s="181"/>
      <c r="D432" s="70"/>
      <c r="E432" s="182"/>
      <c r="F432" s="65"/>
      <c r="G432" s="65"/>
    </row>
    <row r="433" spans="2:7">
      <c r="B433" s="180"/>
      <c r="C433" s="181"/>
      <c r="D433" s="70"/>
      <c r="E433" s="182"/>
      <c r="F433" s="65"/>
      <c r="G433" s="65"/>
    </row>
    <row r="434" spans="2:7">
      <c r="B434" s="180"/>
      <c r="C434" s="181"/>
      <c r="D434" s="70"/>
      <c r="E434" s="182"/>
      <c r="F434" s="65"/>
      <c r="G434" s="65"/>
    </row>
    <row r="435" spans="2:7">
      <c r="B435" s="180"/>
      <c r="C435" s="181"/>
      <c r="D435" s="70"/>
      <c r="E435" s="182"/>
      <c r="F435" s="65"/>
      <c r="G435" s="65"/>
    </row>
    <row r="436" spans="2:7">
      <c r="B436" s="180"/>
      <c r="C436" s="181"/>
      <c r="D436" s="70"/>
      <c r="E436" s="182"/>
      <c r="F436" s="65"/>
      <c r="G436" s="65"/>
    </row>
    <row r="437" spans="2:7">
      <c r="B437" s="180"/>
      <c r="C437" s="181"/>
      <c r="D437" s="70"/>
      <c r="E437" s="182"/>
      <c r="F437" s="65"/>
      <c r="G437" s="65"/>
    </row>
    <row r="438" spans="2:7">
      <c r="B438" s="180"/>
      <c r="C438" s="181"/>
      <c r="D438" s="70"/>
      <c r="E438" s="182"/>
      <c r="F438" s="65"/>
      <c r="G438" s="65"/>
    </row>
    <row r="439" spans="2:7">
      <c r="B439" s="180"/>
      <c r="C439" s="181"/>
      <c r="D439" s="70"/>
      <c r="E439" s="182"/>
      <c r="F439" s="65"/>
      <c r="G439" s="65"/>
    </row>
    <row r="440" spans="2:7">
      <c r="B440" s="180"/>
      <c r="C440" s="181"/>
      <c r="D440" s="70"/>
      <c r="E440" s="182"/>
      <c r="F440" s="65"/>
      <c r="G440" s="65"/>
    </row>
    <row r="441" spans="2:7">
      <c r="B441" s="180"/>
      <c r="C441" s="181"/>
      <c r="D441" s="70"/>
      <c r="E441" s="182"/>
      <c r="F441" s="65"/>
      <c r="G441" s="65"/>
    </row>
    <row r="442" spans="2:7">
      <c r="B442" s="180"/>
      <c r="C442" s="181"/>
      <c r="D442" s="70"/>
      <c r="E442" s="182"/>
      <c r="F442" s="65"/>
      <c r="G442" s="65"/>
    </row>
    <row r="443" spans="2:7">
      <c r="B443" s="180"/>
      <c r="C443" s="181"/>
      <c r="D443" s="70"/>
      <c r="E443" s="182"/>
      <c r="F443" s="65"/>
      <c r="G443" s="65"/>
    </row>
    <row r="444" spans="2:7">
      <c r="B444" s="180"/>
      <c r="C444" s="181"/>
      <c r="D444" s="70"/>
      <c r="E444" s="182"/>
      <c r="F444" s="65"/>
      <c r="G444" s="65"/>
    </row>
    <row r="445" spans="2:7">
      <c r="B445" s="180"/>
      <c r="C445" s="181"/>
      <c r="D445" s="70"/>
      <c r="E445" s="182"/>
      <c r="F445" s="65"/>
      <c r="G445" s="65"/>
    </row>
    <row r="446" spans="2:7">
      <c r="B446" s="180"/>
      <c r="C446" s="181"/>
      <c r="D446" s="70"/>
      <c r="E446" s="182"/>
      <c r="F446" s="65"/>
      <c r="G446" s="65"/>
    </row>
    <row r="447" spans="2:7">
      <c r="B447" s="180"/>
      <c r="C447" s="181"/>
      <c r="D447" s="70"/>
      <c r="E447" s="182"/>
      <c r="F447" s="65"/>
      <c r="G447" s="65"/>
    </row>
    <row r="448" spans="2:7">
      <c r="B448" s="180"/>
      <c r="C448" s="181"/>
      <c r="D448" s="70"/>
      <c r="E448" s="182"/>
      <c r="F448" s="65"/>
      <c r="G448" s="65"/>
    </row>
    <row r="449" spans="2:7">
      <c r="B449" s="180"/>
      <c r="C449" s="181"/>
      <c r="D449" s="70"/>
      <c r="E449" s="182"/>
      <c r="F449" s="65"/>
      <c r="G449" s="65"/>
    </row>
    <row r="450" spans="2:7">
      <c r="B450" s="180"/>
      <c r="C450" s="181"/>
      <c r="D450" s="70"/>
      <c r="E450" s="182"/>
      <c r="F450" s="65"/>
      <c r="G450" s="65"/>
    </row>
    <row r="451" spans="2:7">
      <c r="B451" s="180"/>
      <c r="C451" s="181"/>
      <c r="D451" s="70"/>
      <c r="E451" s="182"/>
      <c r="F451" s="65"/>
      <c r="G451" s="65"/>
    </row>
    <row r="452" spans="2:7">
      <c r="B452" s="180"/>
      <c r="C452" s="181"/>
      <c r="D452" s="70"/>
      <c r="E452" s="182"/>
      <c r="F452" s="65"/>
      <c r="G452" s="65"/>
    </row>
    <row r="453" spans="2:7">
      <c r="B453" s="180"/>
      <c r="C453" s="181"/>
      <c r="D453" s="70"/>
      <c r="E453" s="182"/>
      <c r="F453" s="65"/>
      <c r="G453" s="65"/>
    </row>
    <row r="454" spans="2:7">
      <c r="B454" s="180"/>
      <c r="C454" s="181"/>
      <c r="D454" s="70"/>
      <c r="E454" s="182"/>
      <c r="F454" s="65"/>
      <c r="G454" s="65"/>
    </row>
    <row r="455" spans="2:7">
      <c r="B455" s="180"/>
      <c r="C455" s="181"/>
      <c r="D455" s="70"/>
      <c r="E455" s="182"/>
      <c r="F455" s="65"/>
      <c r="G455" s="65"/>
    </row>
    <row r="456" spans="2:7">
      <c r="B456" s="180"/>
      <c r="C456" s="181"/>
      <c r="D456" s="70"/>
      <c r="E456" s="182"/>
      <c r="F456" s="65"/>
      <c r="G456" s="65"/>
    </row>
    <row r="457" spans="2:7">
      <c r="B457" s="180"/>
      <c r="C457" s="181"/>
      <c r="D457" s="70"/>
      <c r="E457" s="182"/>
      <c r="F457" s="65"/>
      <c r="G457" s="65"/>
    </row>
    <row r="458" spans="2:7">
      <c r="B458" s="180"/>
      <c r="C458" s="181"/>
      <c r="D458" s="70"/>
      <c r="E458" s="182"/>
      <c r="F458" s="65"/>
      <c r="G458" s="65"/>
    </row>
    <row r="459" spans="2:7">
      <c r="B459" s="180"/>
      <c r="C459" s="181"/>
      <c r="D459" s="70"/>
      <c r="E459" s="182"/>
      <c r="F459" s="65"/>
      <c r="G459" s="65"/>
    </row>
    <row r="460" spans="2:7">
      <c r="B460" s="180"/>
      <c r="C460" s="181"/>
      <c r="D460" s="70"/>
      <c r="E460" s="182"/>
      <c r="F460" s="65"/>
      <c r="G460" s="65"/>
    </row>
    <row r="461" spans="2:7">
      <c r="B461" s="180"/>
      <c r="C461" s="181"/>
      <c r="D461" s="70"/>
      <c r="E461" s="182"/>
      <c r="F461" s="65"/>
      <c r="G461" s="65"/>
    </row>
    <row r="462" spans="2:7">
      <c r="B462" s="180"/>
      <c r="C462" s="181"/>
      <c r="D462" s="70"/>
      <c r="E462" s="182"/>
      <c r="F462" s="65"/>
      <c r="G462" s="65"/>
    </row>
    <row r="463" spans="2:7">
      <c r="B463" s="180"/>
      <c r="C463" s="181"/>
      <c r="D463" s="70"/>
      <c r="E463" s="182"/>
      <c r="F463" s="65"/>
      <c r="G463" s="65"/>
    </row>
    <row r="464" spans="2:7">
      <c r="B464" s="180"/>
      <c r="C464" s="181"/>
      <c r="D464" s="70"/>
      <c r="E464" s="182"/>
      <c r="F464" s="65"/>
      <c r="G464" s="65"/>
    </row>
    <row r="465" spans="2:7">
      <c r="B465" s="180"/>
      <c r="C465" s="181"/>
      <c r="D465" s="70"/>
      <c r="E465" s="182"/>
      <c r="F465" s="65"/>
      <c r="G465" s="65"/>
    </row>
    <row r="466" spans="2:7">
      <c r="B466" s="180"/>
      <c r="C466" s="181"/>
      <c r="D466" s="70"/>
      <c r="E466" s="182"/>
      <c r="F466" s="65"/>
      <c r="G466" s="65"/>
    </row>
    <row r="467" spans="2:7">
      <c r="B467" s="180"/>
      <c r="C467" s="181"/>
      <c r="D467" s="70"/>
      <c r="E467" s="182"/>
      <c r="F467" s="65"/>
      <c r="G467" s="65"/>
    </row>
    <row r="468" spans="2:7">
      <c r="B468" s="180"/>
      <c r="C468" s="181"/>
      <c r="D468" s="70"/>
      <c r="E468" s="182"/>
      <c r="F468" s="65"/>
      <c r="G468" s="65"/>
    </row>
    <row r="469" spans="2:7">
      <c r="B469" s="180"/>
      <c r="C469" s="181"/>
      <c r="D469" s="70"/>
      <c r="E469" s="182"/>
      <c r="F469" s="65"/>
      <c r="G469" s="65"/>
    </row>
    <row r="470" spans="2:7">
      <c r="B470" s="180"/>
      <c r="C470" s="181"/>
      <c r="D470" s="70"/>
      <c r="E470" s="182"/>
      <c r="F470" s="65"/>
      <c r="G470" s="65"/>
    </row>
    <row r="471" spans="2:7">
      <c r="B471" s="180"/>
      <c r="C471" s="181"/>
      <c r="D471" s="70"/>
      <c r="E471" s="182"/>
      <c r="F471" s="65"/>
      <c r="G471" s="65"/>
    </row>
    <row r="472" spans="2:7">
      <c r="B472" s="180"/>
      <c r="C472" s="181"/>
      <c r="D472" s="70"/>
      <c r="E472" s="182"/>
      <c r="F472" s="65"/>
      <c r="G472" s="65"/>
    </row>
    <row r="473" spans="2:7">
      <c r="B473" s="180"/>
      <c r="C473" s="181"/>
      <c r="D473" s="70"/>
      <c r="E473" s="182"/>
      <c r="F473" s="65"/>
      <c r="G473" s="65"/>
    </row>
    <row r="474" spans="2:7">
      <c r="B474" s="180"/>
      <c r="C474" s="181"/>
      <c r="D474" s="70"/>
      <c r="E474" s="182"/>
      <c r="F474" s="65"/>
      <c r="G474" s="65"/>
    </row>
    <row r="475" spans="2:7">
      <c r="B475" s="180"/>
      <c r="C475" s="181"/>
      <c r="D475" s="70"/>
      <c r="E475" s="182"/>
      <c r="F475" s="65"/>
      <c r="G475" s="65"/>
    </row>
    <row r="476" spans="2:7">
      <c r="B476" s="180"/>
      <c r="C476" s="181"/>
      <c r="D476" s="70"/>
      <c r="E476" s="182"/>
      <c r="F476" s="65"/>
      <c r="G476" s="65"/>
    </row>
    <row r="477" spans="2:7">
      <c r="B477" s="180"/>
      <c r="C477" s="181"/>
      <c r="D477" s="70"/>
      <c r="E477" s="182"/>
      <c r="F477" s="65"/>
      <c r="G477" s="65"/>
    </row>
    <row r="478" spans="2:7">
      <c r="B478" s="180"/>
      <c r="C478" s="181"/>
      <c r="D478" s="70"/>
      <c r="E478" s="182"/>
      <c r="F478" s="65"/>
      <c r="G478" s="65"/>
    </row>
    <row r="479" spans="2:7">
      <c r="B479" s="180"/>
      <c r="C479" s="181"/>
      <c r="D479" s="70"/>
      <c r="E479" s="182"/>
      <c r="F479" s="65"/>
      <c r="G479" s="65"/>
    </row>
    <row r="480" spans="2:7">
      <c r="B480" s="180"/>
      <c r="C480" s="181"/>
      <c r="D480" s="70"/>
      <c r="E480" s="182"/>
      <c r="F480" s="65"/>
      <c r="G480" s="65"/>
    </row>
    <row r="481" spans="2:7">
      <c r="B481" s="180"/>
      <c r="C481" s="181"/>
      <c r="D481" s="70"/>
      <c r="E481" s="182"/>
      <c r="F481" s="65"/>
      <c r="G481" s="65"/>
    </row>
    <row r="482" spans="2:7">
      <c r="B482" s="180"/>
      <c r="C482" s="181"/>
      <c r="D482" s="70"/>
      <c r="E482" s="182"/>
      <c r="F482" s="65"/>
      <c r="G482" s="65"/>
    </row>
    <row r="483" spans="2:7">
      <c r="B483" s="180"/>
      <c r="C483" s="181"/>
      <c r="D483" s="70"/>
      <c r="E483" s="182"/>
      <c r="F483" s="65"/>
      <c r="G483" s="65"/>
    </row>
    <row r="484" spans="2:7">
      <c r="B484" s="180"/>
      <c r="C484" s="181"/>
      <c r="D484" s="70"/>
      <c r="E484" s="182"/>
      <c r="F484" s="65"/>
      <c r="G484" s="65"/>
    </row>
    <row r="485" spans="2:7">
      <c r="B485" s="180"/>
      <c r="C485" s="181"/>
      <c r="D485" s="70"/>
      <c r="E485" s="182"/>
      <c r="F485" s="65"/>
      <c r="G485" s="65"/>
    </row>
    <row r="486" spans="2:7">
      <c r="B486" s="180"/>
      <c r="C486" s="181"/>
      <c r="D486" s="70"/>
      <c r="E486" s="182"/>
      <c r="F486" s="65"/>
      <c r="G486" s="65"/>
    </row>
    <row r="487" spans="2:7">
      <c r="B487" s="180"/>
      <c r="C487" s="181"/>
      <c r="D487" s="70"/>
      <c r="E487" s="182"/>
      <c r="F487" s="65"/>
      <c r="G487" s="65"/>
    </row>
    <row r="488" spans="2:7">
      <c r="B488" s="180"/>
      <c r="C488" s="181"/>
      <c r="D488" s="70"/>
      <c r="E488" s="182"/>
      <c r="F488" s="65"/>
      <c r="G488" s="65"/>
    </row>
    <row r="489" spans="2:7">
      <c r="B489" s="180"/>
      <c r="C489" s="181"/>
      <c r="D489" s="70"/>
      <c r="E489" s="182"/>
      <c r="F489" s="65"/>
      <c r="G489" s="65"/>
    </row>
    <row r="490" spans="2:7">
      <c r="B490" s="180"/>
      <c r="C490" s="181"/>
      <c r="D490" s="70"/>
      <c r="E490" s="182"/>
      <c r="F490" s="65"/>
      <c r="G490" s="65"/>
    </row>
    <row r="491" spans="2:7">
      <c r="B491" s="180"/>
      <c r="C491" s="181"/>
      <c r="D491" s="70"/>
      <c r="E491" s="182"/>
      <c r="F491" s="65"/>
      <c r="G491" s="65"/>
    </row>
    <row r="492" spans="2:7">
      <c r="B492" s="180"/>
      <c r="C492" s="181"/>
      <c r="D492" s="70"/>
      <c r="E492" s="182"/>
      <c r="F492" s="65"/>
      <c r="G492" s="65"/>
    </row>
    <row r="493" spans="2:7">
      <c r="B493" s="180"/>
      <c r="C493" s="181"/>
      <c r="D493" s="70"/>
      <c r="E493" s="182"/>
      <c r="F493" s="65"/>
      <c r="G493" s="65"/>
    </row>
    <row r="494" spans="2:7">
      <c r="B494" s="180"/>
      <c r="C494" s="181"/>
      <c r="D494" s="70"/>
      <c r="E494" s="182"/>
      <c r="F494" s="65"/>
      <c r="G494" s="65"/>
    </row>
    <row r="495" spans="2:7">
      <c r="B495" s="180"/>
      <c r="C495" s="181"/>
      <c r="D495" s="70"/>
      <c r="E495" s="182"/>
      <c r="F495" s="65"/>
      <c r="G495" s="65"/>
    </row>
    <row r="496" spans="2:7">
      <c r="B496" s="180"/>
      <c r="C496" s="181"/>
      <c r="D496" s="70"/>
      <c r="E496" s="182"/>
      <c r="F496" s="65"/>
      <c r="G496" s="65"/>
    </row>
    <row r="497" spans="2:7">
      <c r="B497" s="180"/>
      <c r="C497" s="181"/>
      <c r="D497" s="70"/>
      <c r="E497" s="182"/>
      <c r="F497" s="65"/>
      <c r="G497" s="65"/>
    </row>
    <row r="498" spans="2:7">
      <c r="B498" s="180"/>
      <c r="C498" s="181"/>
      <c r="D498" s="70"/>
      <c r="E498" s="182"/>
      <c r="F498" s="65"/>
      <c r="G498" s="65"/>
    </row>
    <row r="499" spans="2:7">
      <c r="B499" s="180"/>
      <c r="C499" s="181"/>
      <c r="D499" s="70"/>
      <c r="E499" s="182"/>
      <c r="F499" s="65"/>
      <c r="G499" s="65"/>
    </row>
    <row r="500" spans="2:7">
      <c r="B500" s="180"/>
      <c r="C500" s="181"/>
      <c r="D500" s="70"/>
      <c r="E500" s="182"/>
      <c r="F500" s="65"/>
      <c r="G500" s="65"/>
    </row>
    <row r="501" spans="2:7">
      <c r="B501" s="180"/>
      <c r="C501" s="181"/>
      <c r="D501" s="70"/>
      <c r="E501" s="182"/>
      <c r="F501" s="65"/>
      <c r="G501" s="65"/>
    </row>
    <row r="502" spans="2:7">
      <c r="B502" s="180"/>
      <c r="C502" s="181"/>
      <c r="D502" s="70"/>
      <c r="E502" s="182"/>
      <c r="F502" s="65"/>
      <c r="G502" s="65"/>
    </row>
    <row r="503" spans="2:7">
      <c r="B503" s="180"/>
      <c r="C503" s="181"/>
      <c r="D503" s="70"/>
      <c r="E503" s="182"/>
      <c r="F503" s="65"/>
      <c r="G503" s="65"/>
    </row>
    <row r="504" spans="2:7">
      <c r="B504" s="180"/>
      <c r="C504" s="181"/>
      <c r="D504" s="70"/>
      <c r="E504" s="182"/>
      <c r="F504" s="65"/>
      <c r="G504" s="65"/>
    </row>
    <row r="505" spans="2:7">
      <c r="B505" s="180"/>
      <c r="C505" s="181"/>
      <c r="D505" s="70"/>
      <c r="E505" s="182"/>
      <c r="F505" s="65"/>
      <c r="G505" s="65"/>
    </row>
    <row r="506" spans="2:7">
      <c r="B506" s="180"/>
      <c r="C506" s="181"/>
      <c r="D506" s="70"/>
      <c r="E506" s="182"/>
      <c r="F506" s="65"/>
      <c r="G506" s="65"/>
    </row>
    <row r="507" spans="2:7">
      <c r="B507" s="180"/>
      <c r="C507" s="181"/>
      <c r="D507" s="70"/>
      <c r="E507" s="182"/>
      <c r="F507" s="65"/>
      <c r="G507" s="65"/>
    </row>
    <row r="508" spans="2:7">
      <c r="B508" s="180"/>
      <c r="C508" s="181"/>
      <c r="D508" s="70"/>
      <c r="E508" s="182"/>
      <c r="F508" s="65"/>
      <c r="G508" s="65"/>
    </row>
    <row r="509" spans="2:7">
      <c r="B509" s="180"/>
      <c r="C509" s="181"/>
      <c r="D509" s="70"/>
      <c r="E509" s="182"/>
      <c r="F509" s="65"/>
      <c r="G509" s="65"/>
    </row>
    <row r="510" spans="2:7">
      <c r="B510" s="180"/>
      <c r="C510" s="181"/>
      <c r="D510" s="70"/>
      <c r="E510" s="182"/>
      <c r="F510" s="65"/>
      <c r="G510" s="65"/>
    </row>
    <row r="511" spans="2:7">
      <c r="B511" s="180"/>
      <c r="C511" s="181"/>
      <c r="D511" s="70"/>
      <c r="E511" s="182"/>
      <c r="F511" s="65"/>
      <c r="G511" s="65"/>
    </row>
    <row r="512" spans="2:7">
      <c r="B512" s="180"/>
      <c r="C512" s="181"/>
      <c r="D512" s="70"/>
      <c r="E512" s="182"/>
      <c r="F512" s="65"/>
      <c r="G512" s="65"/>
    </row>
    <row r="513" spans="2:7">
      <c r="B513" s="180"/>
      <c r="C513" s="181"/>
      <c r="D513" s="70"/>
      <c r="E513" s="182"/>
      <c r="F513" s="65"/>
      <c r="G513" s="65"/>
    </row>
    <row r="514" spans="2:7">
      <c r="B514" s="180"/>
      <c r="C514" s="181"/>
      <c r="D514" s="70"/>
      <c r="E514" s="182"/>
      <c r="F514" s="65"/>
      <c r="G514" s="65"/>
    </row>
    <row r="515" spans="2:7">
      <c r="B515" s="180"/>
      <c r="C515" s="181"/>
      <c r="D515" s="70"/>
      <c r="E515" s="182"/>
      <c r="F515" s="65"/>
      <c r="G515" s="65"/>
    </row>
    <row r="516" spans="2:7">
      <c r="B516" s="180"/>
      <c r="C516" s="181"/>
      <c r="D516" s="70"/>
      <c r="E516" s="182"/>
      <c r="F516" s="65"/>
      <c r="G516" s="65"/>
    </row>
    <row r="517" spans="2:7">
      <c r="B517" s="180"/>
      <c r="C517" s="181"/>
      <c r="D517" s="70"/>
      <c r="E517" s="182"/>
      <c r="F517" s="65"/>
      <c r="G517" s="65"/>
    </row>
    <row r="518" spans="2:7">
      <c r="B518" s="180"/>
      <c r="C518" s="181"/>
      <c r="D518" s="70"/>
      <c r="E518" s="182"/>
      <c r="F518" s="65"/>
      <c r="G518" s="65"/>
    </row>
    <row r="519" spans="2:7">
      <c r="B519" s="180"/>
      <c r="C519" s="181"/>
      <c r="D519" s="70"/>
      <c r="E519" s="182"/>
      <c r="F519" s="65"/>
      <c r="G519" s="65"/>
    </row>
    <row r="520" spans="2:7">
      <c r="B520" s="180"/>
      <c r="C520" s="181"/>
      <c r="D520" s="70"/>
      <c r="E520" s="182"/>
      <c r="F520" s="65"/>
      <c r="G520" s="65"/>
    </row>
    <row r="521" spans="2:7">
      <c r="B521" s="180"/>
      <c r="C521" s="181"/>
      <c r="D521" s="70"/>
      <c r="E521" s="182"/>
      <c r="F521" s="65"/>
      <c r="G521" s="65"/>
    </row>
    <row r="522" spans="2:7">
      <c r="B522" s="180"/>
      <c r="C522" s="181"/>
      <c r="D522" s="70"/>
      <c r="E522" s="182"/>
      <c r="F522" s="65"/>
      <c r="G522" s="65"/>
    </row>
    <row r="523" spans="2:7">
      <c r="B523" s="180"/>
      <c r="C523" s="181"/>
      <c r="D523" s="70"/>
      <c r="E523" s="182"/>
      <c r="F523" s="65"/>
      <c r="G523" s="65"/>
    </row>
    <row r="524" spans="2:7">
      <c r="B524" s="180"/>
      <c r="C524" s="181"/>
      <c r="D524" s="70"/>
      <c r="E524" s="182"/>
      <c r="F524" s="65"/>
      <c r="G524" s="65"/>
    </row>
    <row r="525" spans="2:7">
      <c r="B525" s="180"/>
      <c r="C525" s="181"/>
      <c r="D525" s="70"/>
      <c r="E525" s="182"/>
      <c r="F525" s="65"/>
      <c r="G525" s="65"/>
    </row>
    <row r="526" spans="2:7">
      <c r="B526" s="180"/>
      <c r="C526" s="181"/>
      <c r="D526" s="70"/>
      <c r="E526" s="182"/>
      <c r="F526" s="65"/>
      <c r="G526" s="65"/>
    </row>
    <row r="527" spans="2:7">
      <c r="B527" s="180"/>
      <c r="C527" s="181"/>
      <c r="D527" s="70"/>
      <c r="E527" s="182"/>
      <c r="F527" s="65"/>
      <c r="G527" s="65"/>
    </row>
    <row r="528" spans="2:7">
      <c r="B528" s="180"/>
      <c r="C528" s="181"/>
      <c r="D528" s="70"/>
      <c r="E528" s="182"/>
      <c r="F528" s="65"/>
      <c r="G528" s="65"/>
    </row>
    <row r="529" spans="2:7">
      <c r="B529" s="180"/>
      <c r="C529" s="181"/>
      <c r="D529" s="70"/>
      <c r="E529" s="182"/>
      <c r="F529" s="65"/>
      <c r="G529" s="65"/>
    </row>
    <row r="530" spans="2:7">
      <c r="B530" s="180"/>
      <c r="C530" s="181"/>
      <c r="D530" s="70"/>
      <c r="E530" s="182"/>
      <c r="F530" s="65"/>
      <c r="G530" s="65"/>
    </row>
    <row r="531" spans="2:7">
      <c r="B531" s="180"/>
      <c r="C531" s="181"/>
      <c r="D531" s="70"/>
      <c r="E531" s="182"/>
      <c r="F531" s="65"/>
      <c r="G531" s="65"/>
    </row>
    <row r="532" spans="2:7">
      <c r="B532" s="180"/>
      <c r="C532" s="181"/>
      <c r="D532" s="70"/>
      <c r="E532" s="182"/>
      <c r="F532" s="65"/>
      <c r="G532" s="65"/>
    </row>
    <row r="533" spans="2:7">
      <c r="B533" s="180"/>
      <c r="C533" s="181"/>
      <c r="D533" s="70"/>
      <c r="E533" s="182"/>
      <c r="F533" s="65"/>
      <c r="G533" s="65"/>
    </row>
    <row r="534" spans="2:7">
      <c r="B534" s="180"/>
      <c r="C534" s="181"/>
      <c r="D534" s="70"/>
      <c r="E534" s="182"/>
      <c r="F534" s="65"/>
      <c r="G534" s="65"/>
    </row>
    <row r="535" spans="2:7">
      <c r="B535" s="180"/>
      <c r="C535" s="181"/>
      <c r="D535" s="70"/>
      <c r="E535" s="182"/>
      <c r="F535" s="65"/>
      <c r="G535" s="65"/>
    </row>
    <row r="536" spans="2:7">
      <c r="B536" s="180"/>
      <c r="C536" s="181"/>
      <c r="D536" s="70"/>
      <c r="E536" s="182"/>
      <c r="F536" s="65"/>
      <c r="G536" s="65"/>
    </row>
    <row r="537" spans="2:7">
      <c r="B537" s="180"/>
      <c r="C537" s="181"/>
      <c r="D537" s="70"/>
      <c r="E537" s="182"/>
      <c r="F537" s="65"/>
      <c r="G537" s="65"/>
    </row>
    <row r="538" spans="2:7">
      <c r="B538" s="180"/>
      <c r="C538" s="181"/>
      <c r="D538" s="70"/>
      <c r="E538" s="182"/>
      <c r="F538" s="65"/>
      <c r="G538" s="65"/>
    </row>
    <row r="539" spans="2:7">
      <c r="B539" s="180"/>
      <c r="C539" s="181"/>
      <c r="D539" s="70"/>
      <c r="E539" s="182"/>
      <c r="F539" s="65"/>
      <c r="G539" s="65"/>
    </row>
    <row r="540" spans="2:7">
      <c r="B540" s="180"/>
      <c r="C540" s="181"/>
      <c r="D540" s="70"/>
      <c r="E540" s="182"/>
      <c r="F540" s="65"/>
      <c r="G540" s="65"/>
    </row>
    <row r="541" spans="2:7">
      <c r="B541" s="180"/>
      <c r="C541" s="181"/>
      <c r="D541" s="70"/>
      <c r="E541" s="182"/>
      <c r="F541" s="65"/>
      <c r="G541" s="65"/>
    </row>
    <row r="542" spans="2:7">
      <c r="B542" s="180"/>
      <c r="C542" s="181"/>
      <c r="D542" s="70"/>
      <c r="E542" s="182"/>
      <c r="F542" s="65"/>
      <c r="G542" s="65"/>
    </row>
    <row r="543" spans="2:7">
      <c r="B543" s="180"/>
      <c r="C543" s="181"/>
      <c r="D543" s="70"/>
      <c r="E543" s="182"/>
      <c r="F543" s="65"/>
      <c r="G543" s="65"/>
    </row>
    <row r="544" spans="2:7">
      <c r="B544" s="180"/>
      <c r="C544" s="181"/>
      <c r="D544" s="70"/>
      <c r="E544" s="182"/>
      <c r="F544" s="65"/>
      <c r="G544" s="65"/>
    </row>
    <row r="545" spans="2:7">
      <c r="B545" s="180"/>
      <c r="C545" s="181"/>
      <c r="D545" s="70"/>
      <c r="E545" s="182"/>
      <c r="F545" s="65"/>
      <c r="G545" s="65"/>
    </row>
    <row r="546" spans="2:7">
      <c r="B546" s="180"/>
      <c r="C546" s="181"/>
      <c r="D546" s="70"/>
      <c r="E546" s="182"/>
      <c r="F546" s="65"/>
      <c r="G546" s="65"/>
    </row>
    <row r="547" spans="2:7">
      <c r="B547" s="180"/>
      <c r="C547" s="181"/>
      <c r="D547" s="70"/>
      <c r="E547" s="182"/>
      <c r="F547" s="65"/>
      <c r="G547" s="65"/>
    </row>
    <row r="548" spans="2:7">
      <c r="B548" s="180"/>
      <c r="C548" s="181"/>
      <c r="D548" s="70"/>
      <c r="E548" s="182"/>
      <c r="F548" s="65"/>
      <c r="G548" s="65"/>
    </row>
    <row r="549" spans="2:7">
      <c r="B549" s="180"/>
      <c r="C549" s="181"/>
      <c r="D549" s="70"/>
      <c r="E549" s="182"/>
      <c r="F549" s="65"/>
      <c r="G549" s="65"/>
    </row>
    <row r="550" spans="2:7">
      <c r="B550" s="180"/>
      <c r="C550" s="181"/>
      <c r="D550" s="70"/>
      <c r="E550" s="182"/>
      <c r="F550" s="65"/>
      <c r="G550" s="65"/>
    </row>
    <row r="551" spans="2:7">
      <c r="B551" s="180"/>
      <c r="C551" s="181"/>
      <c r="D551" s="70"/>
      <c r="E551" s="182"/>
      <c r="F551" s="65"/>
      <c r="G551" s="65"/>
    </row>
    <row r="552" spans="2:7">
      <c r="B552" s="180"/>
      <c r="C552" s="181"/>
      <c r="D552" s="70"/>
      <c r="E552" s="182"/>
      <c r="F552" s="65"/>
      <c r="G552" s="65"/>
    </row>
    <row r="553" spans="2:7">
      <c r="B553" s="180"/>
      <c r="C553" s="181"/>
      <c r="D553" s="70"/>
      <c r="E553" s="182"/>
      <c r="F553" s="65"/>
      <c r="G553" s="65"/>
    </row>
    <row r="554" spans="2:7">
      <c r="B554" s="180"/>
      <c r="C554" s="181"/>
      <c r="D554" s="70"/>
      <c r="E554" s="182"/>
      <c r="F554" s="65"/>
      <c r="G554" s="65"/>
    </row>
    <row r="555" spans="2:7">
      <c r="B555" s="180"/>
      <c r="C555" s="181"/>
      <c r="D555" s="70"/>
      <c r="E555" s="182"/>
      <c r="F555" s="65"/>
      <c r="G555" s="65"/>
    </row>
    <row r="556" spans="2:7">
      <c r="B556" s="180"/>
      <c r="C556" s="181"/>
      <c r="D556" s="70"/>
      <c r="E556" s="182"/>
      <c r="F556" s="65"/>
      <c r="G556" s="65"/>
    </row>
    <row r="557" spans="2:7">
      <c r="B557" s="180"/>
      <c r="C557" s="181"/>
      <c r="D557" s="70"/>
      <c r="E557" s="182"/>
      <c r="F557" s="65"/>
      <c r="G557" s="65"/>
    </row>
    <row r="558" spans="2:7">
      <c r="B558" s="180"/>
      <c r="C558" s="181"/>
      <c r="D558" s="70"/>
      <c r="E558" s="182"/>
      <c r="F558" s="65"/>
      <c r="G558" s="65"/>
    </row>
    <row r="559" spans="2:7">
      <c r="B559" s="180"/>
      <c r="C559" s="181"/>
      <c r="D559" s="70"/>
      <c r="E559" s="182"/>
      <c r="F559" s="65"/>
      <c r="G559" s="65"/>
    </row>
    <row r="560" spans="2:7">
      <c r="B560" s="180"/>
      <c r="C560" s="181"/>
      <c r="D560" s="70"/>
      <c r="E560" s="182"/>
      <c r="F560" s="65"/>
      <c r="G560" s="65"/>
    </row>
    <row r="561" spans="2:7">
      <c r="B561" s="180"/>
      <c r="C561" s="181"/>
      <c r="D561" s="70"/>
      <c r="E561" s="182"/>
      <c r="F561" s="65"/>
      <c r="G561" s="65"/>
    </row>
    <row r="562" spans="2:7">
      <c r="B562" s="180"/>
      <c r="C562" s="181"/>
      <c r="D562" s="70"/>
      <c r="E562" s="182"/>
      <c r="F562" s="65"/>
      <c r="G562" s="65"/>
    </row>
    <row r="563" spans="2:7">
      <c r="B563" s="180"/>
      <c r="C563" s="181"/>
      <c r="D563" s="70"/>
      <c r="E563" s="182"/>
      <c r="F563" s="65"/>
      <c r="G563" s="65"/>
    </row>
    <row r="564" spans="2:7">
      <c r="B564" s="180"/>
      <c r="C564" s="181"/>
      <c r="D564" s="70"/>
      <c r="E564" s="182"/>
      <c r="F564" s="65"/>
      <c r="G564" s="65"/>
    </row>
    <row r="565" spans="2:7">
      <c r="B565" s="180"/>
      <c r="C565" s="181"/>
      <c r="D565" s="70"/>
      <c r="E565" s="182"/>
      <c r="F565" s="65"/>
      <c r="G565" s="65"/>
    </row>
    <row r="566" spans="2:7">
      <c r="B566" s="180"/>
      <c r="C566" s="181"/>
      <c r="D566" s="70"/>
      <c r="E566" s="182"/>
      <c r="F566" s="65"/>
      <c r="G566" s="65"/>
    </row>
    <row r="567" spans="2:7">
      <c r="B567" s="180"/>
      <c r="C567" s="181"/>
      <c r="D567" s="70"/>
      <c r="E567" s="182"/>
      <c r="F567" s="65"/>
      <c r="G567" s="65"/>
    </row>
    <row r="568" spans="2:7">
      <c r="B568" s="180"/>
      <c r="C568" s="181"/>
      <c r="D568" s="70"/>
      <c r="E568" s="182"/>
      <c r="F568" s="65"/>
      <c r="G568" s="65"/>
    </row>
    <row r="569" spans="2:7">
      <c r="B569" s="180"/>
      <c r="C569" s="181"/>
      <c r="D569" s="70"/>
      <c r="E569" s="182"/>
      <c r="F569" s="65"/>
      <c r="G569" s="65"/>
    </row>
    <row r="570" spans="2:7">
      <c r="B570" s="180"/>
      <c r="C570" s="181"/>
      <c r="D570" s="70"/>
      <c r="E570" s="182"/>
      <c r="F570" s="65"/>
      <c r="G570" s="65"/>
    </row>
    <row r="571" spans="2:7">
      <c r="B571" s="180"/>
      <c r="C571" s="181"/>
      <c r="D571" s="70"/>
      <c r="E571" s="182"/>
      <c r="F571" s="65"/>
      <c r="G571" s="65"/>
    </row>
    <row r="572" spans="2:7">
      <c r="B572" s="180"/>
      <c r="C572" s="181"/>
      <c r="D572" s="70"/>
      <c r="E572" s="182"/>
      <c r="F572" s="65"/>
      <c r="G572" s="65"/>
    </row>
    <row r="573" spans="2:7">
      <c r="B573" s="180"/>
      <c r="C573" s="181"/>
      <c r="D573" s="70"/>
      <c r="E573" s="182"/>
      <c r="F573" s="65"/>
      <c r="G573" s="65"/>
    </row>
    <row r="574" spans="2:7">
      <c r="B574" s="180"/>
      <c r="C574" s="181"/>
      <c r="D574" s="70"/>
      <c r="E574" s="182"/>
      <c r="F574" s="65"/>
      <c r="G574" s="65"/>
    </row>
    <row r="575" spans="2:7">
      <c r="B575" s="180"/>
      <c r="C575" s="181"/>
      <c r="D575" s="70"/>
      <c r="E575" s="182"/>
      <c r="F575" s="65"/>
      <c r="G575" s="65"/>
    </row>
    <row r="576" spans="2:7">
      <c r="B576" s="180"/>
      <c r="C576" s="181"/>
      <c r="D576" s="70"/>
      <c r="E576" s="182"/>
      <c r="F576" s="65"/>
      <c r="G576" s="65"/>
    </row>
    <row r="577" spans="2:7">
      <c r="B577" s="180"/>
      <c r="C577" s="181"/>
      <c r="D577" s="70"/>
      <c r="E577" s="182"/>
      <c r="F577" s="65"/>
      <c r="G577" s="65"/>
    </row>
    <row r="578" spans="2:7">
      <c r="B578" s="180"/>
      <c r="C578" s="181"/>
      <c r="D578" s="70"/>
      <c r="E578" s="182"/>
      <c r="F578" s="65"/>
      <c r="G578" s="65"/>
    </row>
    <row r="579" spans="2:7">
      <c r="B579" s="180"/>
      <c r="C579" s="181"/>
      <c r="D579" s="70"/>
      <c r="E579" s="182"/>
      <c r="F579" s="65"/>
      <c r="G579" s="65"/>
    </row>
    <row r="580" spans="2:7">
      <c r="B580" s="180"/>
      <c r="C580" s="181"/>
      <c r="D580" s="70"/>
      <c r="E580" s="182"/>
      <c r="F580" s="65"/>
      <c r="G580" s="65"/>
    </row>
    <row r="581" spans="2:7">
      <c r="B581" s="180"/>
      <c r="C581" s="181"/>
      <c r="D581" s="70"/>
      <c r="E581" s="182"/>
      <c r="F581" s="65"/>
      <c r="G581" s="65"/>
    </row>
    <row r="582" spans="2:7">
      <c r="B582" s="180"/>
      <c r="C582" s="181"/>
      <c r="D582" s="70"/>
      <c r="E582" s="182"/>
      <c r="F582" s="65"/>
      <c r="G582" s="65"/>
    </row>
    <row r="583" spans="2:7">
      <c r="B583" s="180"/>
      <c r="C583" s="181"/>
      <c r="D583" s="70"/>
      <c r="E583" s="182"/>
      <c r="F583" s="65"/>
      <c r="G583" s="65"/>
    </row>
    <row r="584" spans="2:7">
      <c r="B584" s="180"/>
      <c r="C584" s="181"/>
      <c r="D584" s="70"/>
      <c r="E584" s="182"/>
      <c r="F584" s="65"/>
      <c r="G584" s="65"/>
    </row>
    <row r="585" spans="2:7">
      <c r="B585" s="180"/>
      <c r="C585" s="181"/>
      <c r="D585" s="70"/>
      <c r="E585" s="182"/>
      <c r="F585" s="65"/>
      <c r="G585" s="65"/>
    </row>
    <row r="586" spans="2:7">
      <c r="B586" s="180"/>
      <c r="C586" s="181"/>
      <c r="D586" s="70"/>
      <c r="E586" s="182"/>
      <c r="F586" s="65"/>
      <c r="G586" s="65"/>
    </row>
    <row r="587" spans="2:7">
      <c r="B587" s="180"/>
      <c r="C587" s="181"/>
      <c r="D587" s="70"/>
      <c r="E587" s="182"/>
      <c r="F587" s="65"/>
      <c r="G587" s="65"/>
    </row>
    <row r="588" spans="2:7">
      <c r="B588" s="180"/>
      <c r="C588" s="181"/>
      <c r="D588" s="70"/>
      <c r="E588" s="182"/>
      <c r="F588" s="65"/>
      <c r="G588" s="65"/>
    </row>
    <row r="589" spans="2:7">
      <c r="B589" s="180"/>
      <c r="C589" s="181"/>
      <c r="D589" s="70"/>
      <c r="E589" s="182"/>
      <c r="F589" s="65"/>
      <c r="G589" s="65"/>
    </row>
    <row r="590" spans="2:7">
      <c r="B590" s="180"/>
      <c r="C590" s="181"/>
      <c r="D590" s="70"/>
      <c r="E590" s="182"/>
      <c r="F590" s="65"/>
      <c r="G590" s="65"/>
    </row>
    <row r="591" spans="2:7">
      <c r="B591" s="180"/>
      <c r="C591" s="181"/>
      <c r="D591" s="70"/>
      <c r="E591" s="182"/>
      <c r="F591" s="65"/>
      <c r="G591" s="65"/>
    </row>
    <row r="592" spans="2:7">
      <c r="B592" s="180"/>
      <c r="C592" s="181"/>
      <c r="D592" s="70"/>
      <c r="E592" s="182"/>
      <c r="F592" s="65"/>
      <c r="G592" s="65"/>
    </row>
    <row r="593" spans="2:7">
      <c r="B593" s="180"/>
      <c r="C593" s="181"/>
      <c r="D593" s="70"/>
      <c r="E593" s="182"/>
      <c r="F593" s="65"/>
      <c r="G593" s="65"/>
    </row>
    <row r="594" spans="2:7">
      <c r="B594" s="180"/>
      <c r="C594" s="181"/>
      <c r="D594" s="70"/>
      <c r="E594" s="182"/>
      <c r="F594" s="65"/>
      <c r="G594" s="65"/>
    </row>
    <row r="595" spans="2:7">
      <c r="B595" s="180"/>
      <c r="C595" s="181"/>
      <c r="D595" s="70"/>
      <c r="E595" s="182"/>
      <c r="F595" s="65"/>
      <c r="G595" s="65"/>
    </row>
    <row r="596" spans="2:7">
      <c r="B596" s="180"/>
      <c r="C596" s="181"/>
      <c r="D596" s="70"/>
      <c r="E596" s="182"/>
      <c r="F596" s="65"/>
      <c r="G596" s="65"/>
    </row>
    <row r="597" spans="2:7">
      <c r="B597" s="180"/>
      <c r="C597" s="181"/>
      <c r="D597" s="70"/>
      <c r="E597" s="182"/>
      <c r="F597" s="65"/>
      <c r="G597" s="65"/>
    </row>
    <row r="598" spans="2:7">
      <c r="B598" s="180"/>
      <c r="C598" s="181"/>
      <c r="D598" s="70"/>
      <c r="E598" s="182"/>
      <c r="F598" s="65"/>
      <c r="G598" s="65"/>
    </row>
    <row r="599" spans="2:7">
      <c r="B599" s="180"/>
      <c r="C599" s="181"/>
      <c r="D599" s="70"/>
      <c r="E599" s="182"/>
      <c r="F599" s="65"/>
      <c r="G599" s="65"/>
    </row>
    <row r="600" spans="2:7">
      <c r="B600" s="180"/>
      <c r="C600" s="181"/>
      <c r="D600" s="70"/>
      <c r="E600" s="182"/>
      <c r="F600" s="65"/>
      <c r="G600" s="65"/>
    </row>
    <row r="601" spans="2:7">
      <c r="B601" s="180"/>
      <c r="C601" s="181"/>
      <c r="D601" s="70"/>
      <c r="E601" s="182"/>
      <c r="F601" s="65"/>
      <c r="G601" s="65"/>
    </row>
    <row r="602" spans="2:7">
      <c r="B602" s="180"/>
      <c r="C602" s="181"/>
      <c r="D602" s="70"/>
      <c r="E602" s="182"/>
      <c r="F602" s="65"/>
      <c r="G602" s="65"/>
    </row>
    <row r="603" spans="2:7">
      <c r="B603" s="180"/>
      <c r="C603" s="181"/>
      <c r="D603" s="70"/>
      <c r="E603" s="182"/>
      <c r="F603" s="65"/>
      <c r="G603" s="65"/>
    </row>
    <row r="604" spans="2:7">
      <c r="B604" s="180"/>
      <c r="C604" s="181"/>
      <c r="D604" s="70"/>
      <c r="E604" s="182"/>
      <c r="F604" s="65"/>
      <c r="G604" s="65"/>
    </row>
    <row r="605" spans="2:7">
      <c r="B605" s="180"/>
      <c r="C605" s="181"/>
      <c r="D605" s="70"/>
      <c r="E605" s="182"/>
      <c r="F605" s="65"/>
      <c r="G605" s="65"/>
    </row>
    <row r="606" spans="2:7">
      <c r="B606" s="180"/>
      <c r="C606" s="181"/>
      <c r="D606" s="70"/>
      <c r="E606" s="182"/>
      <c r="F606" s="65"/>
      <c r="G606" s="65"/>
    </row>
    <row r="607" spans="2:7">
      <c r="B607" s="180"/>
      <c r="C607" s="181"/>
      <c r="D607" s="70"/>
      <c r="E607" s="182"/>
      <c r="F607" s="65"/>
      <c r="G607" s="65"/>
    </row>
    <row r="608" spans="2:7">
      <c r="B608" s="180"/>
      <c r="C608" s="181"/>
      <c r="D608" s="70"/>
      <c r="E608" s="182"/>
      <c r="F608" s="65"/>
      <c r="G608" s="65"/>
    </row>
    <row r="609" spans="2:7">
      <c r="B609" s="180"/>
      <c r="C609" s="181"/>
      <c r="D609" s="70"/>
      <c r="E609" s="182"/>
      <c r="F609" s="65"/>
      <c r="G609" s="65"/>
    </row>
    <row r="610" spans="2:7">
      <c r="B610" s="180"/>
      <c r="C610" s="181"/>
      <c r="D610" s="70"/>
      <c r="E610" s="182"/>
      <c r="F610" s="65"/>
      <c r="G610" s="65"/>
    </row>
    <row r="611" spans="2:7">
      <c r="B611" s="180"/>
      <c r="C611" s="181"/>
      <c r="D611" s="70"/>
      <c r="E611" s="182"/>
      <c r="F611" s="65"/>
      <c r="G611" s="65"/>
    </row>
    <row r="612" spans="2:7">
      <c r="B612" s="180"/>
      <c r="C612" s="181"/>
      <c r="D612" s="70"/>
      <c r="E612" s="182"/>
      <c r="F612" s="65"/>
      <c r="G612" s="65"/>
    </row>
    <row r="613" spans="2:7">
      <c r="B613" s="180"/>
      <c r="C613" s="181"/>
      <c r="D613" s="70"/>
      <c r="E613" s="182"/>
      <c r="F613" s="65"/>
      <c r="G613" s="65"/>
    </row>
    <row r="614" spans="2:7">
      <c r="B614" s="180"/>
      <c r="C614" s="181"/>
      <c r="D614" s="70"/>
      <c r="E614" s="182"/>
      <c r="F614" s="65"/>
      <c r="G614" s="65"/>
    </row>
    <row r="615" spans="2:7">
      <c r="B615" s="180"/>
      <c r="C615" s="181"/>
      <c r="D615" s="70"/>
      <c r="E615" s="182"/>
      <c r="F615" s="65"/>
      <c r="G615" s="65"/>
    </row>
    <row r="616" spans="2:7">
      <c r="B616" s="180"/>
      <c r="C616" s="181"/>
      <c r="D616" s="70"/>
      <c r="E616" s="182"/>
      <c r="F616" s="65"/>
      <c r="G616" s="65"/>
    </row>
    <row r="617" spans="2:7">
      <c r="B617" s="180"/>
      <c r="C617" s="181"/>
      <c r="D617" s="70"/>
      <c r="E617" s="182"/>
      <c r="F617" s="65"/>
      <c r="G617" s="65"/>
    </row>
    <row r="618" spans="2:7">
      <c r="B618" s="180"/>
      <c r="C618" s="181"/>
      <c r="D618" s="70"/>
      <c r="E618" s="182"/>
      <c r="F618" s="65"/>
      <c r="G618" s="65"/>
    </row>
    <row r="619" spans="2:7">
      <c r="B619" s="180"/>
      <c r="C619" s="181"/>
      <c r="D619" s="70"/>
      <c r="E619" s="182"/>
      <c r="F619" s="65"/>
      <c r="G619" s="65"/>
    </row>
    <row r="620" spans="2:7">
      <c r="B620" s="180"/>
      <c r="C620" s="181"/>
      <c r="D620" s="70"/>
      <c r="E620" s="182"/>
      <c r="F620" s="65"/>
      <c r="G620" s="65"/>
    </row>
    <row r="621" spans="2:7">
      <c r="B621" s="180"/>
      <c r="C621" s="181"/>
      <c r="D621" s="70"/>
      <c r="E621" s="182"/>
      <c r="F621" s="65"/>
      <c r="G621" s="65"/>
    </row>
    <row r="622" spans="2:7">
      <c r="B622" s="180"/>
      <c r="C622" s="181"/>
      <c r="D622" s="70"/>
      <c r="E622" s="182"/>
      <c r="F622" s="65"/>
      <c r="G622" s="65"/>
    </row>
    <row r="623" spans="2:7">
      <c r="B623" s="180"/>
      <c r="C623" s="181"/>
      <c r="D623" s="70"/>
      <c r="E623" s="182"/>
      <c r="F623" s="65"/>
      <c r="G623" s="65"/>
    </row>
    <row r="624" spans="2:7">
      <c r="B624" s="180"/>
      <c r="C624" s="181"/>
      <c r="D624" s="70"/>
      <c r="E624" s="182"/>
      <c r="F624" s="65"/>
      <c r="G624" s="65"/>
    </row>
    <row r="625" spans="2:7">
      <c r="B625" s="180"/>
      <c r="C625" s="181"/>
      <c r="D625" s="70"/>
      <c r="E625" s="182"/>
      <c r="F625" s="65"/>
      <c r="G625" s="65"/>
    </row>
    <row r="626" spans="2:7">
      <c r="B626" s="180"/>
      <c r="C626" s="181"/>
      <c r="D626" s="70"/>
      <c r="E626" s="182"/>
      <c r="F626" s="65"/>
      <c r="G626" s="65"/>
    </row>
    <row r="627" spans="2:7">
      <c r="B627" s="180"/>
      <c r="C627" s="181"/>
      <c r="D627" s="70"/>
      <c r="E627" s="182"/>
      <c r="F627" s="65"/>
      <c r="G627" s="65"/>
    </row>
    <row r="628" spans="2:7">
      <c r="B628" s="180"/>
      <c r="C628" s="181"/>
      <c r="D628" s="70"/>
      <c r="E628" s="182"/>
      <c r="F628" s="65"/>
      <c r="G628" s="65"/>
    </row>
    <row r="629" spans="2:7">
      <c r="B629" s="180"/>
      <c r="C629" s="181"/>
      <c r="D629" s="70"/>
      <c r="E629" s="182"/>
      <c r="F629" s="65"/>
      <c r="G629" s="65"/>
    </row>
    <row r="630" spans="2:7">
      <c r="B630" s="180"/>
      <c r="C630" s="181"/>
      <c r="D630" s="70"/>
      <c r="E630" s="182"/>
      <c r="F630" s="65"/>
      <c r="G630" s="65"/>
    </row>
    <row r="631" spans="2:7">
      <c r="B631" s="180"/>
      <c r="C631" s="181"/>
      <c r="D631" s="70"/>
      <c r="E631" s="182"/>
      <c r="F631" s="65"/>
      <c r="G631" s="65"/>
    </row>
    <row r="632" spans="2:7">
      <c r="B632" s="180"/>
      <c r="C632" s="181"/>
      <c r="D632" s="70"/>
      <c r="E632" s="182"/>
      <c r="F632" s="65"/>
      <c r="G632" s="65"/>
    </row>
    <row r="633" spans="2:7">
      <c r="B633" s="180"/>
      <c r="C633" s="181"/>
      <c r="D633" s="70"/>
      <c r="E633" s="182"/>
      <c r="F633" s="65"/>
      <c r="G633" s="65"/>
    </row>
    <row r="634" spans="2:7">
      <c r="B634" s="180"/>
      <c r="C634" s="181"/>
      <c r="D634" s="70"/>
      <c r="E634" s="182"/>
      <c r="F634" s="65"/>
      <c r="G634" s="65"/>
    </row>
    <row r="635" spans="2:7">
      <c r="B635" s="180"/>
      <c r="C635" s="181"/>
      <c r="D635" s="70"/>
      <c r="E635" s="182"/>
      <c r="F635" s="65"/>
      <c r="G635" s="65"/>
    </row>
    <row r="636" spans="2:7">
      <c r="B636" s="180"/>
      <c r="C636" s="181"/>
      <c r="D636" s="70"/>
      <c r="E636" s="182"/>
      <c r="F636" s="65"/>
      <c r="G636" s="65"/>
    </row>
    <row r="637" spans="2:7">
      <c r="B637" s="180"/>
      <c r="C637" s="181"/>
      <c r="D637" s="70"/>
      <c r="E637" s="182"/>
      <c r="F637" s="65"/>
      <c r="G637" s="65"/>
    </row>
    <row r="638" spans="2:7">
      <c r="B638" s="180"/>
      <c r="C638" s="181"/>
      <c r="D638" s="70"/>
      <c r="E638" s="182"/>
      <c r="F638" s="65"/>
      <c r="G638" s="65"/>
    </row>
    <row r="639" spans="2:7">
      <c r="B639" s="180"/>
      <c r="C639" s="181"/>
      <c r="D639" s="70"/>
      <c r="E639" s="182"/>
      <c r="F639" s="65"/>
      <c r="G639" s="65"/>
    </row>
    <row r="640" spans="2:7">
      <c r="B640" s="180"/>
      <c r="C640" s="181"/>
      <c r="D640" s="70"/>
      <c r="E640" s="182"/>
      <c r="F640" s="65"/>
      <c r="G640" s="65"/>
    </row>
    <row r="641" spans="2:7">
      <c r="B641" s="180"/>
      <c r="C641" s="181"/>
      <c r="D641" s="70"/>
      <c r="E641" s="182"/>
      <c r="F641" s="65"/>
      <c r="G641" s="65"/>
    </row>
    <row r="642" spans="2:7">
      <c r="B642" s="180"/>
      <c r="C642" s="181"/>
      <c r="D642" s="70"/>
      <c r="E642" s="182"/>
      <c r="F642" s="65"/>
      <c r="G642" s="65"/>
    </row>
    <row r="643" spans="2:7">
      <c r="B643" s="180"/>
      <c r="C643" s="181"/>
      <c r="D643" s="70"/>
      <c r="E643" s="182"/>
      <c r="F643" s="65"/>
      <c r="G643" s="65"/>
    </row>
    <row r="644" spans="2:7">
      <c r="B644" s="180"/>
      <c r="C644" s="181"/>
      <c r="D644" s="70"/>
      <c r="E644" s="182"/>
      <c r="F644" s="65"/>
      <c r="G644" s="65"/>
    </row>
    <row r="645" spans="2:7">
      <c r="B645" s="180"/>
      <c r="C645" s="181"/>
      <c r="D645" s="70"/>
      <c r="E645" s="182"/>
      <c r="F645" s="65"/>
      <c r="G645" s="65"/>
    </row>
    <row r="646" spans="2:7">
      <c r="B646" s="180"/>
      <c r="C646" s="181"/>
      <c r="D646" s="70"/>
      <c r="E646" s="182"/>
      <c r="F646" s="65"/>
      <c r="G646" s="65"/>
    </row>
    <row r="647" spans="2:7">
      <c r="B647" s="180"/>
      <c r="C647" s="181"/>
      <c r="D647" s="70"/>
      <c r="E647" s="182"/>
      <c r="F647" s="65"/>
      <c r="G647" s="65"/>
    </row>
    <row r="648" spans="2:7">
      <c r="B648" s="180"/>
      <c r="C648" s="181"/>
      <c r="D648" s="70"/>
      <c r="E648" s="182"/>
      <c r="F648" s="65"/>
      <c r="G648" s="65"/>
    </row>
    <row r="649" spans="2:7">
      <c r="B649" s="180"/>
      <c r="C649" s="181"/>
      <c r="D649" s="70"/>
      <c r="E649" s="182"/>
      <c r="F649" s="65"/>
      <c r="G649" s="65"/>
    </row>
    <row r="650" spans="2:7">
      <c r="B650" s="180"/>
      <c r="C650" s="181"/>
      <c r="D650" s="70"/>
      <c r="E650" s="182"/>
      <c r="F650" s="65"/>
      <c r="G650" s="65"/>
    </row>
    <row r="651" spans="2:7">
      <c r="B651" s="180"/>
      <c r="C651" s="181"/>
      <c r="D651" s="70"/>
      <c r="E651" s="182"/>
      <c r="F651" s="65"/>
      <c r="G651" s="65"/>
    </row>
    <row r="652" spans="2:7">
      <c r="B652" s="180"/>
      <c r="C652" s="181"/>
      <c r="D652" s="70"/>
      <c r="E652" s="182"/>
      <c r="F652" s="65"/>
      <c r="G652" s="65"/>
    </row>
    <row r="653" spans="2:7">
      <c r="B653" s="180"/>
      <c r="C653" s="181"/>
      <c r="D653" s="70"/>
      <c r="E653" s="182"/>
      <c r="F653" s="65"/>
      <c r="G653" s="65"/>
    </row>
    <row r="654" spans="2:7">
      <c r="B654" s="180"/>
      <c r="C654" s="181"/>
      <c r="D654" s="70"/>
      <c r="E654" s="182"/>
      <c r="F654" s="65"/>
      <c r="G654" s="65"/>
    </row>
    <row r="655" spans="2:7">
      <c r="B655" s="180"/>
      <c r="C655" s="181"/>
      <c r="D655" s="70"/>
      <c r="E655" s="182"/>
      <c r="F655" s="65"/>
      <c r="G655" s="65"/>
    </row>
    <row r="656" spans="2:7">
      <c r="B656" s="180"/>
      <c r="C656" s="181"/>
      <c r="D656" s="70"/>
      <c r="E656" s="182"/>
      <c r="F656" s="65"/>
      <c r="G656" s="65"/>
    </row>
    <row r="657" spans="2:7">
      <c r="B657" s="180"/>
      <c r="C657" s="181"/>
      <c r="D657" s="70"/>
      <c r="E657" s="182"/>
      <c r="F657" s="65"/>
      <c r="G657" s="65"/>
    </row>
    <row r="658" spans="2:7">
      <c r="B658" s="180"/>
      <c r="C658" s="181"/>
      <c r="D658" s="70"/>
      <c r="E658" s="182"/>
      <c r="F658" s="65"/>
      <c r="G658" s="65"/>
    </row>
    <row r="659" spans="2:7">
      <c r="B659" s="180"/>
      <c r="C659" s="181"/>
      <c r="D659" s="70"/>
      <c r="E659" s="182"/>
      <c r="F659" s="65"/>
      <c r="G659" s="65"/>
    </row>
    <row r="660" spans="2:7">
      <c r="B660" s="180"/>
      <c r="C660" s="181"/>
      <c r="D660" s="70"/>
      <c r="E660" s="182"/>
      <c r="F660" s="65"/>
      <c r="G660" s="65"/>
    </row>
    <row r="661" spans="2:7">
      <c r="B661" s="180"/>
      <c r="C661" s="181"/>
      <c r="D661" s="70"/>
      <c r="E661" s="182"/>
      <c r="F661" s="65"/>
      <c r="G661" s="65"/>
    </row>
    <row r="662" spans="2:7">
      <c r="B662" s="180"/>
      <c r="C662" s="181"/>
      <c r="D662" s="70"/>
      <c r="E662" s="182"/>
      <c r="F662" s="65"/>
      <c r="G662" s="65"/>
    </row>
    <row r="663" spans="2:7">
      <c r="B663" s="180"/>
      <c r="C663" s="181"/>
      <c r="D663" s="70"/>
      <c r="E663" s="182"/>
      <c r="F663" s="65"/>
      <c r="G663" s="65"/>
    </row>
    <row r="664" spans="2:7">
      <c r="B664" s="180"/>
      <c r="C664" s="181"/>
      <c r="D664" s="70"/>
      <c r="E664" s="182"/>
      <c r="F664" s="65"/>
      <c r="G664" s="65"/>
    </row>
    <row r="665" spans="2:7">
      <c r="B665" s="180"/>
      <c r="C665" s="181"/>
      <c r="D665" s="70"/>
      <c r="E665" s="182"/>
      <c r="F665" s="65"/>
      <c r="G665" s="65"/>
    </row>
    <row r="666" spans="2:7">
      <c r="B666" s="180"/>
      <c r="C666" s="181"/>
      <c r="D666" s="70"/>
      <c r="E666" s="182"/>
      <c r="F666" s="65"/>
      <c r="G666" s="65"/>
    </row>
    <row r="667" spans="2:7">
      <c r="B667" s="180"/>
      <c r="C667" s="181"/>
      <c r="D667" s="70"/>
      <c r="E667" s="182"/>
      <c r="F667" s="65"/>
      <c r="G667" s="65"/>
    </row>
    <row r="668" spans="2:7">
      <c r="B668" s="180"/>
      <c r="C668" s="181"/>
      <c r="D668" s="70"/>
      <c r="E668" s="182"/>
      <c r="F668" s="65"/>
      <c r="G668" s="65"/>
    </row>
    <row r="669" spans="2:7">
      <c r="B669" s="180"/>
      <c r="C669" s="181"/>
      <c r="D669" s="70"/>
      <c r="E669" s="182"/>
      <c r="F669" s="65"/>
      <c r="G669" s="65"/>
    </row>
    <row r="670" spans="2:7">
      <c r="B670" s="180"/>
      <c r="C670" s="181"/>
      <c r="D670" s="70"/>
      <c r="E670" s="182"/>
      <c r="F670" s="65"/>
      <c r="G670" s="65"/>
    </row>
    <row r="671" spans="2:7">
      <c r="B671" s="180"/>
      <c r="C671" s="181"/>
      <c r="D671" s="70"/>
      <c r="E671" s="182"/>
      <c r="F671" s="65"/>
      <c r="G671" s="65"/>
    </row>
    <row r="672" spans="2:7">
      <c r="B672" s="180"/>
      <c r="C672" s="181"/>
      <c r="D672" s="70"/>
      <c r="E672" s="182"/>
      <c r="F672" s="65"/>
      <c r="G672" s="65"/>
    </row>
    <row r="673" spans="2:7">
      <c r="B673" s="180"/>
      <c r="C673" s="181"/>
      <c r="D673" s="70"/>
      <c r="E673" s="182"/>
      <c r="F673" s="65"/>
      <c r="G673" s="65"/>
    </row>
    <row r="674" spans="2:7">
      <c r="B674" s="180"/>
      <c r="C674" s="181"/>
      <c r="D674" s="70"/>
      <c r="E674" s="182"/>
      <c r="F674" s="65"/>
      <c r="G674" s="65"/>
    </row>
    <row r="675" spans="2:7">
      <c r="B675" s="180"/>
      <c r="C675" s="181"/>
      <c r="D675" s="70"/>
      <c r="E675" s="182"/>
      <c r="F675" s="65"/>
      <c r="G675" s="65"/>
    </row>
    <row r="676" spans="2:7">
      <c r="B676" s="180"/>
      <c r="C676" s="181"/>
      <c r="D676" s="70"/>
      <c r="E676" s="182"/>
      <c r="F676" s="65"/>
      <c r="G676" s="65"/>
    </row>
    <row r="677" spans="2:7">
      <c r="B677" s="180"/>
      <c r="C677" s="181"/>
      <c r="D677" s="70"/>
      <c r="E677" s="182"/>
      <c r="F677" s="65"/>
      <c r="G677" s="65"/>
    </row>
    <row r="678" spans="2:7">
      <c r="B678" s="180"/>
      <c r="C678" s="181"/>
      <c r="D678" s="70"/>
      <c r="E678" s="182"/>
      <c r="F678" s="65"/>
      <c r="G678" s="65"/>
    </row>
    <row r="679" spans="2:7">
      <c r="B679" s="180"/>
      <c r="C679" s="181"/>
      <c r="D679" s="70"/>
      <c r="E679" s="182"/>
      <c r="F679" s="65"/>
      <c r="G679" s="65"/>
    </row>
    <row r="680" spans="2:7">
      <c r="B680" s="180"/>
      <c r="C680" s="181"/>
      <c r="D680" s="70"/>
      <c r="E680" s="182"/>
      <c r="F680" s="65"/>
      <c r="G680" s="65"/>
    </row>
    <row r="681" spans="2:7">
      <c r="B681" s="180"/>
      <c r="C681" s="181"/>
      <c r="D681" s="70"/>
      <c r="E681" s="182"/>
      <c r="F681" s="65"/>
      <c r="G681" s="65"/>
    </row>
    <row r="682" spans="2:7">
      <c r="B682" s="180"/>
      <c r="C682" s="181"/>
      <c r="D682" s="70"/>
      <c r="E682" s="182"/>
      <c r="F682" s="65"/>
      <c r="G682" s="65"/>
    </row>
    <row r="683" spans="2:7">
      <c r="B683" s="180"/>
      <c r="C683" s="181"/>
      <c r="D683" s="70"/>
      <c r="E683" s="182"/>
      <c r="F683" s="65"/>
      <c r="G683" s="65"/>
    </row>
    <row r="684" spans="2:7">
      <c r="B684" s="180"/>
      <c r="C684" s="181"/>
      <c r="D684" s="70"/>
      <c r="E684" s="182"/>
      <c r="F684" s="65"/>
      <c r="G684" s="65"/>
    </row>
    <row r="685" spans="2:7">
      <c r="B685" s="180"/>
      <c r="C685" s="181"/>
      <c r="D685" s="70"/>
      <c r="E685" s="182"/>
      <c r="F685" s="65"/>
      <c r="G685" s="65"/>
    </row>
    <row r="686" spans="2:7">
      <c r="B686" s="180"/>
      <c r="C686" s="181"/>
      <c r="D686" s="70"/>
      <c r="E686" s="182"/>
      <c r="F686" s="65"/>
      <c r="G686" s="65"/>
    </row>
    <row r="687" spans="2:7">
      <c r="B687" s="180"/>
      <c r="C687" s="181"/>
      <c r="D687" s="70"/>
      <c r="E687" s="182"/>
      <c r="F687" s="65"/>
      <c r="G687" s="65"/>
    </row>
    <row r="688" spans="2:7">
      <c r="B688" s="180"/>
      <c r="C688" s="181"/>
      <c r="D688" s="70"/>
      <c r="E688" s="182"/>
      <c r="F688" s="65"/>
      <c r="G688" s="65"/>
    </row>
    <row r="689" spans="2:7">
      <c r="B689" s="180"/>
      <c r="C689" s="181"/>
      <c r="D689" s="70"/>
      <c r="E689" s="182"/>
      <c r="F689" s="65"/>
      <c r="G689" s="65"/>
    </row>
    <row r="690" spans="2:7">
      <c r="B690" s="180"/>
      <c r="C690" s="181"/>
      <c r="D690" s="70"/>
      <c r="E690" s="182"/>
      <c r="F690" s="65"/>
      <c r="G690" s="65"/>
    </row>
    <row r="691" spans="2:7">
      <c r="B691" s="180"/>
      <c r="C691" s="181"/>
      <c r="D691" s="70"/>
      <c r="E691" s="182"/>
      <c r="F691" s="65"/>
      <c r="G691" s="65"/>
    </row>
    <row r="692" spans="2:7">
      <c r="B692" s="180"/>
      <c r="C692" s="181"/>
      <c r="D692" s="70"/>
      <c r="E692" s="182"/>
      <c r="F692" s="65"/>
      <c r="G692" s="65"/>
    </row>
    <row r="693" spans="2:7">
      <c r="B693" s="180"/>
      <c r="C693" s="181"/>
      <c r="D693" s="70"/>
      <c r="E693" s="182"/>
      <c r="F693" s="65"/>
      <c r="G693" s="65"/>
    </row>
    <row r="694" spans="2:7">
      <c r="B694" s="180"/>
      <c r="C694" s="181"/>
      <c r="D694" s="70"/>
      <c r="E694" s="182"/>
      <c r="F694" s="65"/>
      <c r="G694" s="65"/>
    </row>
    <row r="695" spans="2:7">
      <c r="B695" s="180"/>
      <c r="C695" s="181"/>
      <c r="D695" s="70"/>
      <c r="E695" s="182"/>
      <c r="F695" s="65"/>
      <c r="G695" s="65"/>
    </row>
    <row r="696" spans="2:7">
      <c r="B696" s="180"/>
      <c r="C696" s="181"/>
      <c r="D696" s="70"/>
      <c r="E696" s="182"/>
      <c r="F696" s="65"/>
      <c r="G696" s="65"/>
    </row>
    <row r="697" spans="2:7">
      <c r="B697" s="180"/>
      <c r="C697" s="181"/>
      <c r="D697" s="70"/>
      <c r="E697" s="182"/>
      <c r="F697" s="65"/>
      <c r="G697" s="65"/>
    </row>
    <row r="698" spans="2:7">
      <c r="B698" s="180"/>
      <c r="C698" s="181"/>
      <c r="D698" s="70"/>
      <c r="E698" s="182"/>
      <c r="F698" s="65"/>
      <c r="G698" s="65"/>
    </row>
    <row r="699" spans="2:7">
      <c r="B699" s="180"/>
      <c r="C699" s="181"/>
      <c r="D699" s="70"/>
      <c r="E699" s="182"/>
      <c r="F699" s="65"/>
      <c r="G699" s="65"/>
    </row>
    <row r="700" spans="2:7">
      <c r="B700" s="180"/>
      <c r="C700" s="181"/>
      <c r="D700" s="70"/>
      <c r="E700" s="182"/>
      <c r="F700" s="65"/>
      <c r="G700" s="65"/>
    </row>
    <row r="701" spans="2:7">
      <c r="B701" s="180"/>
      <c r="C701" s="181"/>
      <c r="D701" s="70"/>
      <c r="E701" s="182"/>
      <c r="F701" s="65"/>
      <c r="G701" s="65"/>
    </row>
    <row r="702" spans="2:7">
      <c r="B702" s="180"/>
      <c r="C702" s="181"/>
      <c r="D702" s="70"/>
      <c r="E702" s="182"/>
      <c r="F702" s="65"/>
      <c r="G702" s="65"/>
    </row>
    <row r="703" spans="2:7">
      <c r="B703" s="180"/>
      <c r="C703" s="181"/>
      <c r="D703" s="70"/>
      <c r="E703" s="182"/>
      <c r="F703" s="65"/>
      <c r="G703" s="65"/>
    </row>
    <row r="704" spans="2:7">
      <c r="B704" s="180"/>
      <c r="C704" s="181"/>
      <c r="D704" s="70"/>
      <c r="E704" s="182"/>
      <c r="F704" s="65"/>
      <c r="G704" s="65"/>
    </row>
    <row r="705" spans="2:7">
      <c r="B705" s="180"/>
      <c r="C705" s="181"/>
      <c r="D705" s="70"/>
      <c r="E705" s="182"/>
      <c r="F705" s="65"/>
      <c r="G705" s="65"/>
    </row>
    <row r="706" spans="2:7">
      <c r="B706" s="180"/>
      <c r="C706" s="181"/>
      <c r="D706" s="70"/>
      <c r="E706" s="182"/>
      <c r="F706" s="65"/>
      <c r="G706" s="65"/>
    </row>
    <row r="707" spans="2:7">
      <c r="B707" s="180"/>
      <c r="C707" s="181"/>
      <c r="D707" s="70"/>
      <c r="E707" s="182"/>
      <c r="F707" s="65"/>
      <c r="G707" s="65"/>
    </row>
    <row r="708" spans="2:7">
      <c r="B708" s="180"/>
      <c r="C708" s="181"/>
      <c r="D708" s="70"/>
      <c r="E708" s="182"/>
      <c r="F708" s="65"/>
      <c r="G708" s="65"/>
    </row>
    <row r="709" spans="2:7">
      <c r="B709" s="180"/>
      <c r="C709" s="181"/>
      <c r="D709" s="70"/>
      <c r="E709" s="182"/>
      <c r="F709" s="65"/>
      <c r="G709" s="65"/>
    </row>
    <row r="710" spans="2:7">
      <c r="B710" s="180"/>
      <c r="C710" s="181"/>
      <c r="D710" s="70"/>
      <c r="E710" s="182"/>
      <c r="F710" s="65"/>
      <c r="G710" s="65"/>
    </row>
    <row r="711" spans="2:7">
      <c r="B711" s="180"/>
      <c r="C711" s="181"/>
      <c r="D711" s="70"/>
      <c r="E711" s="182"/>
      <c r="F711" s="65"/>
      <c r="G711" s="65"/>
    </row>
    <row r="712" spans="2:7">
      <c r="B712" s="180"/>
      <c r="C712" s="181"/>
      <c r="D712" s="70"/>
      <c r="E712" s="182"/>
      <c r="F712" s="65"/>
      <c r="G712" s="65"/>
    </row>
    <row r="713" spans="2:7">
      <c r="B713" s="180"/>
      <c r="C713" s="181"/>
      <c r="D713" s="70"/>
      <c r="E713" s="182"/>
      <c r="F713" s="65"/>
      <c r="G713" s="65"/>
    </row>
    <row r="714" spans="2:7">
      <c r="B714" s="180"/>
      <c r="C714" s="181"/>
      <c r="D714" s="70"/>
      <c r="E714" s="182"/>
      <c r="F714" s="65"/>
      <c r="G714" s="65"/>
    </row>
    <row r="715" spans="2:7">
      <c r="B715" s="180"/>
      <c r="C715" s="181"/>
      <c r="D715" s="70"/>
      <c r="E715" s="182"/>
      <c r="F715" s="65"/>
      <c r="G715" s="65"/>
    </row>
    <row r="716" spans="2:7">
      <c r="B716" s="180"/>
      <c r="C716" s="181"/>
      <c r="D716" s="70"/>
      <c r="E716" s="182"/>
      <c r="F716" s="65"/>
      <c r="G716" s="65"/>
    </row>
    <row r="717" spans="2:7">
      <c r="B717" s="180"/>
      <c r="C717" s="181"/>
      <c r="D717" s="70"/>
      <c r="E717" s="182"/>
      <c r="F717" s="65"/>
      <c r="G717" s="65"/>
    </row>
    <row r="718" spans="2:7">
      <c r="B718" s="180"/>
      <c r="C718" s="181"/>
      <c r="D718" s="70"/>
      <c r="E718" s="182"/>
      <c r="F718" s="65"/>
      <c r="G718" s="65"/>
    </row>
    <row r="719" spans="2:7">
      <c r="B719" s="180"/>
      <c r="C719" s="181"/>
      <c r="D719" s="70"/>
      <c r="E719" s="182"/>
      <c r="F719" s="65"/>
      <c r="G719" s="65"/>
    </row>
    <row r="720" spans="2:7">
      <c r="B720" s="180"/>
      <c r="C720" s="181"/>
      <c r="D720" s="70"/>
      <c r="E720" s="182"/>
      <c r="F720" s="65"/>
      <c r="G720" s="65"/>
    </row>
    <row r="721" spans="2:7">
      <c r="B721" s="180"/>
      <c r="C721" s="181"/>
      <c r="D721" s="70"/>
      <c r="E721" s="182"/>
      <c r="F721" s="65"/>
      <c r="G721" s="65"/>
    </row>
    <row r="722" spans="2:7">
      <c r="B722" s="180"/>
      <c r="C722" s="181"/>
      <c r="D722" s="70"/>
      <c r="E722" s="182"/>
      <c r="F722" s="65"/>
      <c r="G722" s="65"/>
    </row>
    <row r="723" spans="2:7">
      <c r="B723" s="180"/>
      <c r="C723" s="181"/>
      <c r="D723" s="70"/>
      <c r="E723" s="182"/>
      <c r="F723" s="65"/>
      <c r="G723" s="65"/>
    </row>
    <row r="724" spans="2:7">
      <c r="B724" s="180"/>
      <c r="C724" s="181"/>
      <c r="D724" s="70"/>
      <c r="E724" s="182"/>
      <c r="F724" s="65"/>
      <c r="G724" s="65"/>
    </row>
    <row r="725" spans="2:7">
      <c r="B725" s="180"/>
      <c r="C725" s="181"/>
      <c r="D725" s="70"/>
      <c r="E725" s="182"/>
      <c r="F725" s="65"/>
      <c r="G725" s="65"/>
    </row>
    <row r="726" spans="2:7">
      <c r="B726" s="180"/>
      <c r="C726" s="181"/>
      <c r="D726" s="70"/>
      <c r="E726" s="182"/>
      <c r="F726" s="65"/>
      <c r="G726" s="65"/>
    </row>
    <row r="727" spans="2:7">
      <c r="B727" s="180"/>
      <c r="C727" s="181"/>
      <c r="D727" s="70"/>
      <c r="E727" s="182"/>
      <c r="F727" s="65"/>
      <c r="G727" s="65"/>
    </row>
    <row r="728" spans="2:7">
      <c r="B728" s="180"/>
      <c r="C728" s="181"/>
      <c r="D728" s="70"/>
      <c r="E728" s="182"/>
      <c r="F728" s="65"/>
      <c r="G728" s="65"/>
    </row>
    <row r="729" spans="2:7">
      <c r="B729" s="180"/>
      <c r="C729" s="181"/>
      <c r="D729" s="70"/>
      <c r="E729" s="182"/>
      <c r="F729" s="65"/>
      <c r="G729" s="65"/>
    </row>
    <row r="730" spans="2:7">
      <c r="B730" s="180"/>
      <c r="C730" s="181"/>
      <c r="D730" s="70"/>
      <c r="E730" s="182"/>
      <c r="F730" s="65"/>
      <c r="G730" s="65"/>
    </row>
    <row r="731" spans="2:7">
      <c r="B731" s="180"/>
      <c r="C731" s="181"/>
      <c r="D731" s="70"/>
      <c r="E731" s="182"/>
      <c r="F731" s="65"/>
      <c r="G731" s="65"/>
    </row>
    <row r="732" spans="2:7">
      <c r="B732" s="180"/>
      <c r="C732" s="181"/>
      <c r="D732" s="70"/>
      <c r="E732" s="182"/>
      <c r="F732" s="65"/>
      <c r="G732" s="65"/>
    </row>
    <row r="733" spans="2:7">
      <c r="B733" s="180"/>
      <c r="C733" s="181"/>
      <c r="D733" s="70"/>
      <c r="E733" s="182"/>
      <c r="F733" s="65"/>
      <c r="G733" s="65"/>
    </row>
    <row r="734" spans="2:7">
      <c r="B734" s="180"/>
      <c r="C734" s="181"/>
      <c r="D734" s="70"/>
      <c r="E734" s="182"/>
      <c r="F734" s="65"/>
      <c r="G734" s="65"/>
    </row>
    <row r="735" spans="2:7">
      <c r="B735" s="180"/>
      <c r="C735" s="181"/>
      <c r="D735" s="70"/>
      <c r="E735" s="182"/>
      <c r="F735" s="65"/>
      <c r="G735" s="65"/>
    </row>
    <row r="736" spans="2:7">
      <c r="B736" s="180"/>
      <c r="C736" s="181"/>
      <c r="D736" s="70"/>
      <c r="E736" s="182"/>
      <c r="F736" s="65"/>
      <c r="G736" s="65"/>
    </row>
    <row r="737" spans="2:7">
      <c r="B737" s="180"/>
      <c r="C737" s="181"/>
      <c r="D737" s="70"/>
      <c r="E737" s="182"/>
      <c r="F737" s="65"/>
      <c r="G737" s="65"/>
    </row>
    <row r="738" spans="2:7">
      <c r="B738" s="180"/>
      <c r="C738" s="181"/>
      <c r="D738" s="70"/>
      <c r="E738" s="182"/>
      <c r="F738" s="65"/>
      <c r="G738" s="65"/>
    </row>
    <row r="739" spans="2:7">
      <c r="B739" s="180"/>
      <c r="C739" s="181"/>
      <c r="D739" s="70"/>
      <c r="E739" s="182"/>
      <c r="F739" s="65"/>
      <c r="G739" s="65"/>
    </row>
    <row r="740" spans="2:7">
      <c r="B740" s="180"/>
      <c r="C740" s="181"/>
      <c r="D740" s="70"/>
      <c r="E740" s="182"/>
      <c r="F740" s="65"/>
      <c r="G740" s="65"/>
    </row>
    <row r="741" spans="2:7">
      <c r="B741" s="180"/>
      <c r="C741" s="181"/>
      <c r="D741" s="70"/>
      <c r="E741" s="182"/>
      <c r="F741" s="65"/>
      <c r="G741" s="65"/>
    </row>
    <row r="742" spans="2:7">
      <c r="B742" s="180"/>
      <c r="C742" s="181"/>
      <c r="D742" s="70"/>
      <c r="E742" s="182"/>
      <c r="F742" s="65"/>
      <c r="G742" s="65"/>
    </row>
    <row r="743" spans="2:7">
      <c r="B743" s="180"/>
      <c r="C743" s="181"/>
      <c r="D743" s="70"/>
      <c r="E743" s="182"/>
      <c r="F743" s="65"/>
      <c r="G743" s="65"/>
    </row>
    <row r="744" spans="2:7">
      <c r="B744" s="180"/>
      <c r="C744" s="181"/>
      <c r="D744" s="70"/>
      <c r="E744" s="182"/>
      <c r="F744" s="65"/>
      <c r="G744" s="65"/>
    </row>
    <row r="745" spans="2:7">
      <c r="B745" s="180"/>
      <c r="C745" s="181"/>
      <c r="D745" s="70"/>
      <c r="E745" s="182"/>
      <c r="F745" s="65"/>
      <c r="G745" s="65"/>
    </row>
    <row r="746" spans="2:7">
      <c r="B746" s="180"/>
      <c r="C746" s="181"/>
      <c r="D746" s="70"/>
      <c r="E746" s="182"/>
      <c r="F746" s="65"/>
      <c r="G746" s="65"/>
    </row>
    <row r="747" spans="2:7">
      <c r="B747" s="180"/>
      <c r="C747" s="181"/>
      <c r="D747" s="70"/>
      <c r="E747" s="182"/>
      <c r="F747" s="65"/>
      <c r="G747" s="65"/>
    </row>
    <row r="748" spans="2:7">
      <c r="B748" s="180"/>
      <c r="C748" s="181"/>
      <c r="D748" s="70"/>
      <c r="E748" s="182"/>
      <c r="F748" s="65"/>
      <c r="G748" s="65"/>
    </row>
    <row r="749" spans="2:7">
      <c r="B749" s="180"/>
      <c r="C749" s="181"/>
      <c r="D749" s="70"/>
      <c r="E749" s="182"/>
      <c r="F749" s="65"/>
      <c r="G749" s="65"/>
    </row>
    <row r="750" spans="2:7">
      <c r="B750" s="180"/>
      <c r="C750" s="181"/>
      <c r="D750" s="70"/>
      <c r="E750" s="182"/>
      <c r="F750" s="65"/>
      <c r="G750" s="65"/>
    </row>
    <row r="751" spans="2:7">
      <c r="B751" s="180"/>
      <c r="C751" s="181"/>
      <c r="D751" s="70"/>
      <c r="E751" s="182"/>
      <c r="F751" s="65"/>
      <c r="G751" s="65"/>
    </row>
    <row r="752" spans="2:7">
      <c r="B752" s="180"/>
      <c r="C752" s="181"/>
      <c r="D752" s="70"/>
      <c r="E752" s="182"/>
      <c r="F752" s="65"/>
      <c r="G752" s="65"/>
    </row>
    <row r="753" spans="2:7">
      <c r="B753" s="180"/>
      <c r="C753" s="181"/>
      <c r="D753" s="70"/>
      <c r="E753" s="182"/>
      <c r="F753" s="65"/>
      <c r="G753" s="65"/>
    </row>
    <row r="754" spans="2:7">
      <c r="B754" s="180"/>
      <c r="C754" s="181"/>
      <c r="D754" s="70"/>
      <c r="E754" s="182"/>
      <c r="F754" s="65"/>
      <c r="G754" s="65"/>
    </row>
    <row r="755" spans="2:7">
      <c r="B755" s="180"/>
      <c r="C755" s="181"/>
      <c r="D755" s="70"/>
      <c r="E755" s="182"/>
      <c r="F755" s="65"/>
      <c r="G755" s="65"/>
    </row>
    <row r="756" spans="2:7">
      <c r="B756" s="180"/>
      <c r="C756" s="181"/>
      <c r="D756" s="70"/>
      <c r="E756" s="182"/>
      <c r="F756" s="65"/>
      <c r="G756" s="65"/>
    </row>
    <row r="757" spans="2:7">
      <c r="B757" s="180"/>
      <c r="C757" s="181"/>
      <c r="D757" s="70"/>
      <c r="E757" s="182"/>
      <c r="F757" s="65"/>
      <c r="G757" s="65"/>
    </row>
    <row r="758" spans="2:7">
      <c r="B758" s="180"/>
      <c r="C758" s="181"/>
      <c r="D758" s="70"/>
      <c r="E758" s="182"/>
      <c r="F758" s="65"/>
      <c r="G758" s="65"/>
    </row>
    <row r="759" spans="2:7">
      <c r="B759" s="180"/>
      <c r="C759" s="181"/>
      <c r="D759" s="70"/>
      <c r="E759" s="182"/>
      <c r="F759" s="65"/>
      <c r="G759" s="65"/>
    </row>
    <row r="760" spans="2:7">
      <c r="B760" s="180"/>
      <c r="C760" s="181"/>
      <c r="D760" s="70"/>
      <c r="E760" s="182"/>
      <c r="F760" s="65"/>
      <c r="G760" s="65"/>
    </row>
    <row r="761" spans="2:7">
      <c r="B761" s="180"/>
      <c r="C761" s="181"/>
      <c r="D761" s="70"/>
      <c r="E761" s="182"/>
      <c r="F761" s="65"/>
      <c r="G761" s="65"/>
    </row>
    <row r="762" spans="2:7">
      <c r="B762" s="180"/>
      <c r="C762" s="181"/>
      <c r="D762" s="70"/>
      <c r="E762" s="182"/>
      <c r="F762" s="65"/>
      <c r="G762" s="65"/>
    </row>
    <row r="763" spans="2:7">
      <c r="B763" s="180"/>
      <c r="C763" s="181"/>
      <c r="D763" s="70"/>
      <c r="E763" s="182"/>
      <c r="F763" s="65"/>
      <c r="G763" s="65"/>
    </row>
    <row r="764" spans="2:7">
      <c r="B764" s="180"/>
      <c r="C764" s="181"/>
      <c r="D764" s="70"/>
      <c r="E764" s="182"/>
      <c r="F764" s="65"/>
      <c r="G764" s="65"/>
    </row>
    <row r="765" spans="2:7">
      <c r="B765" s="180"/>
      <c r="C765" s="181"/>
      <c r="D765" s="70"/>
      <c r="E765" s="182"/>
      <c r="F765" s="65"/>
      <c r="G765" s="65"/>
    </row>
    <row r="766" spans="2:7">
      <c r="B766" s="180"/>
      <c r="C766" s="181"/>
      <c r="D766" s="70"/>
      <c r="E766" s="182"/>
      <c r="F766" s="65"/>
      <c r="G766" s="65"/>
    </row>
    <row r="767" spans="2:7">
      <c r="B767" s="180"/>
      <c r="C767" s="181"/>
      <c r="D767" s="70"/>
      <c r="E767" s="182"/>
      <c r="F767" s="65"/>
      <c r="G767" s="65"/>
    </row>
    <row r="768" spans="2:7">
      <c r="B768" s="180"/>
      <c r="C768" s="181"/>
      <c r="D768" s="70"/>
      <c r="E768" s="182"/>
      <c r="F768" s="65"/>
      <c r="G768" s="65"/>
    </row>
    <row r="769" spans="2:7">
      <c r="B769" s="180"/>
      <c r="C769" s="181"/>
      <c r="D769" s="70"/>
      <c r="E769" s="182"/>
      <c r="F769" s="65"/>
      <c r="G769" s="65"/>
    </row>
    <row r="770" spans="2:7">
      <c r="B770" s="180"/>
      <c r="C770" s="181"/>
      <c r="D770" s="70"/>
      <c r="E770" s="182"/>
      <c r="F770" s="65"/>
      <c r="G770" s="65"/>
    </row>
    <row r="771" spans="2:7">
      <c r="B771" s="180"/>
      <c r="C771" s="181"/>
      <c r="D771" s="70"/>
      <c r="E771" s="182"/>
      <c r="F771" s="65"/>
      <c r="G771" s="65"/>
    </row>
    <row r="772" spans="2:7">
      <c r="B772" s="180"/>
      <c r="C772" s="181"/>
      <c r="D772" s="70"/>
      <c r="E772" s="182"/>
      <c r="F772" s="65"/>
      <c r="G772" s="65"/>
    </row>
    <row r="773" spans="2:7">
      <c r="B773" s="180"/>
      <c r="C773" s="181"/>
      <c r="D773" s="70"/>
      <c r="E773" s="182"/>
      <c r="F773" s="65"/>
      <c r="G773" s="65"/>
    </row>
    <row r="774" spans="2:7">
      <c r="B774" s="180"/>
      <c r="C774" s="181"/>
      <c r="D774" s="70"/>
      <c r="E774" s="182"/>
      <c r="F774" s="65"/>
      <c r="G774" s="65"/>
    </row>
    <row r="775" spans="2:7">
      <c r="B775" s="180"/>
      <c r="C775" s="181"/>
      <c r="D775" s="70"/>
      <c r="E775" s="182"/>
      <c r="F775" s="65"/>
      <c r="G775" s="65"/>
    </row>
    <row r="776" spans="2:7">
      <c r="B776" s="180"/>
      <c r="C776" s="181"/>
      <c r="D776" s="70"/>
      <c r="E776" s="182"/>
      <c r="F776" s="65"/>
      <c r="G776" s="65"/>
    </row>
    <row r="777" spans="2:7">
      <c r="B777" s="180"/>
      <c r="C777" s="181"/>
      <c r="D777" s="70"/>
      <c r="E777" s="182"/>
      <c r="F777" s="65"/>
      <c r="G777" s="65"/>
    </row>
    <row r="778" spans="2:7">
      <c r="B778" s="180"/>
      <c r="C778" s="181"/>
      <c r="D778" s="70"/>
      <c r="E778" s="182"/>
      <c r="F778" s="65"/>
      <c r="G778" s="65"/>
    </row>
    <row r="779" spans="2:7">
      <c r="B779" s="180"/>
      <c r="C779" s="181"/>
      <c r="D779" s="70"/>
      <c r="E779" s="182"/>
      <c r="F779" s="65"/>
      <c r="G779" s="65"/>
    </row>
    <row r="780" spans="2:7">
      <c r="B780" s="180"/>
      <c r="C780" s="181"/>
      <c r="D780" s="70"/>
      <c r="E780" s="182"/>
      <c r="F780" s="65"/>
      <c r="G780" s="65"/>
    </row>
    <row r="781" spans="2:7">
      <c r="B781" s="180"/>
      <c r="C781" s="181"/>
      <c r="D781" s="70"/>
      <c r="E781" s="182"/>
      <c r="F781" s="65"/>
      <c r="G781" s="65"/>
    </row>
    <row r="782" spans="2:7">
      <c r="B782" s="180"/>
      <c r="C782" s="181"/>
      <c r="D782" s="70"/>
      <c r="E782" s="182"/>
      <c r="F782" s="65"/>
      <c r="G782" s="65"/>
    </row>
    <row r="783" spans="2:7">
      <c r="B783" s="180"/>
      <c r="C783" s="181"/>
      <c r="D783" s="70"/>
      <c r="E783" s="182"/>
      <c r="F783" s="65"/>
      <c r="G783" s="65"/>
    </row>
    <row r="784" spans="2:7">
      <c r="B784" s="180"/>
      <c r="C784" s="181"/>
      <c r="D784" s="70"/>
      <c r="E784" s="182"/>
      <c r="F784" s="65"/>
      <c r="G784" s="65"/>
    </row>
    <row r="785" spans="2:7">
      <c r="B785" s="180"/>
      <c r="C785" s="181"/>
      <c r="D785" s="70"/>
      <c r="E785" s="182"/>
      <c r="F785" s="65"/>
      <c r="G785" s="65"/>
    </row>
    <row r="786" spans="2:7">
      <c r="B786" s="180"/>
      <c r="C786" s="181"/>
      <c r="D786" s="70"/>
      <c r="E786" s="182"/>
      <c r="F786" s="65"/>
      <c r="G786" s="65"/>
    </row>
    <row r="787" spans="2:7">
      <c r="B787" s="180"/>
      <c r="C787" s="181"/>
      <c r="D787" s="70"/>
      <c r="E787" s="182"/>
      <c r="F787" s="65"/>
      <c r="G787" s="65"/>
    </row>
    <row r="788" spans="2:7">
      <c r="B788" s="180"/>
      <c r="C788" s="181"/>
      <c r="D788" s="70"/>
      <c r="E788" s="182"/>
      <c r="F788" s="65"/>
      <c r="G788" s="65"/>
    </row>
    <row r="789" spans="2:7">
      <c r="B789" s="180"/>
      <c r="C789" s="181"/>
      <c r="D789" s="70"/>
      <c r="E789" s="182"/>
      <c r="F789" s="65"/>
      <c r="G789" s="65"/>
    </row>
    <row r="790" spans="2:7">
      <c r="B790" s="180"/>
      <c r="C790" s="181"/>
      <c r="D790" s="70"/>
      <c r="E790" s="182"/>
      <c r="F790" s="65"/>
      <c r="G790" s="65"/>
    </row>
    <row r="791" spans="2:7">
      <c r="B791" s="180"/>
      <c r="C791" s="181"/>
      <c r="D791" s="70"/>
      <c r="E791" s="182"/>
      <c r="F791" s="65"/>
      <c r="G791" s="65"/>
    </row>
    <row r="792" spans="2:7">
      <c r="B792" s="180"/>
      <c r="C792" s="181"/>
      <c r="D792" s="70"/>
      <c r="E792" s="182"/>
      <c r="F792" s="65"/>
      <c r="G792" s="65"/>
    </row>
    <row r="793" spans="2:7">
      <c r="B793" s="180"/>
      <c r="C793" s="181"/>
      <c r="D793" s="70"/>
      <c r="E793" s="182"/>
      <c r="F793" s="65"/>
      <c r="G793" s="65"/>
    </row>
    <row r="794" spans="2:7">
      <c r="B794" s="180"/>
      <c r="C794" s="181"/>
      <c r="D794" s="70"/>
      <c r="E794" s="182"/>
      <c r="F794" s="65"/>
      <c r="G794" s="65"/>
    </row>
    <row r="795" spans="2:7">
      <c r="B795" s="180"/>
      <c r="C795" s="181"/>
      <c r="D795" s="70"/>
      <c r="E795" s="182"/>
      <c r="F795" s="65"/>
      <c r="G795" s="65"/>
    </row>
    <row r="796" spans="2:7">
      <c r="B796" s="180"/>
      <c r="C796" s="181"/>
      <c r="D796" s="70"/>
      <c r="E796" s="182"/>
      <c r="F796" s="65"/>
      <c r="G796" s="65"/>
    </row>
    <row r="797" spans="2:7">
      <c r="B797" s="180"/>
      <c r="C797" s="181"/>
      <c r="D797" s="70"/>
      <c r="E797" s="182"/>
      <c r="F797" s="65"/>
      <c r="G797" s="65"/>
    </row>
    <row r="798" spans="2:7">
      <c r="B798" s="180"/>
      <c r="C798" s="181"/>
      <c r="D798" s="70"/>
      <c r="E798" s="182"/>
      <c r="F798" s="65"/>
      <c r="G798" s="65"/>
    </row>
    <row r="799" spans="2:7">
      <c r="B799" s="180"/>
      <c r="C799" s="181"/>
      <c r="D799" s="70"/>
      <c r="E799" s="182"/>
      <c r="F799" s="65"/>
      <c r="G799" s="65"/>
    </row>
    <row r="800" spans="2:7">
      <c r="B800" s="180"/>
      <c r="C800" s="181"/>
      <c r="D800" s="70"/>
      <c r="E800" s="182"/>
      <c r="F800" s="65"/>
      <c r="G800" s="65"/>
    </row>
    <row r="801" spans="2:7">
      <c r="B801" s="180"/>
      <c r="C801" s="181"/>
      <c r="D801" s="70"/>
      <c r="E801" s="182"/>
      <c r="F801" s="65"/>
      <c r="G801" s="65"/>
    </row>
    <row r="802" spans="2:7">
      <c r="B802" s="180"/>
      <c r="C802" s="181"/>
      <c r="D802" s="70"/>
      <c r="E802" s="182"/>
      <c r="F802" s="65"/>
      <c r="G802" s="65"/>
    </row>
    <row r="803" spans="2:7">
      <c r="B803" s="180"/>
      <c r="C803" s="181"/>
      <c r="D803" s="70"/>
      <c r="E803" s="182"/>
      <c r="F803" s="65"/>
      <c r="G803" s="65"/>
    </row>
    <row r="804" spans="2:7">
      <c r="B804" s="180"/>
      <c r="C804" s="181"/>
      <c r="D804" s="70"/>
      <c r="E804" s="182"/>
      <c r="F804" s="65"/>
      <c r="G804" s="65"/>
    </row>
    <row r="805" spans="2:7">
      <c r="B805" s="180"/>
      <c r="C805" s="181"/>
      <c r="D805" s="70"/>
      <c r="E805" s="182"/>
      <c r="F805" s="65"/>
      <c r="G805" s="65"/>
    </row>
    <row r="806" spans="2:7">
      <c r="B806" s="180"/>
      <c r="C806" s="181"/>
      <c r="D806" s="70"/>
      <c r="E806" s="182"/>
      <c r="F806" s="65"/>
      <c r="G806" s="65"/>
    </row>
    <row r="807" spans="2:7">
      <c r="B807" s="180"/>
      <c r="C807" s="181"/>
      <c r="D807" s="70"/>
      <c r="E807" s="182"/>
      <c r="F807" s="65"/>
      <c r="G807" s="65"/>
    </row>
    <row r="808" spans="2:7">
      <c r="B808" s="180"/>
      <c r="C808" s="181"/>
      <c r="D808" s="70"/>
      <c r="E808" s="182"/>
      <c r="F808" s="65"/>
      <c r="G808" s="65"/>
    </row>
    <row r="809" spans="2:7">
      <c r="B809" s="180"/>
      <c r="C809" s="181"/>
      <c r="D809" s="70"/>
      <c r="E809" s="182"/>
      <c r="F809" s="65"/>
      <c r="G809" s="65"/>
    </row>
    <row r="810" spans="2:7">
      <c r="B810" s="180"/>
      <c r="C810" s="181"/>
      <c r="D810" s="70"/>
      <c r="E810" s="182"/>
      <c r="F810" s="65"/>
      <c r="G810" s="65"/>
    </row>
    <row r="811" spans="2:7">
      <c r="B811" s="180"/>
      <c r="C811" s="181"/>
      <c r="D811" s="70"/>
      <c r="E811" s="182"/>
      <c r="F811" s="65"/>
      <c r="G811" s="65"/>
    </row>
    <row r="812" spans="2:7">
      <c r="B812" s="180"/>
      <c r="C812" s="181"/>
      <c r="D812" s="70"/>
      <c r="E812" s="182"/>
      <c r="F812" s="65"/>
      <c r="G812" s="65"/>
    </row>
    <row r="813" spans="2:7">
      <c r="B813" s="180"/>
      <c r="C813" s="181"/>
      <c r="D813" s="70"/>
      <c r="E813" s="182"/>
      <c r="F813" s="65"/>
      <c r="G813" s="65"/>
    </row>
    <row r="814" spans="2:7">
      <c r="B814" s="180"/>
      <c r="C814" s="181"/>
      <c r="D814" s="70"/>
      <c r="E814" s="182"/>
      <c r="F814" s="65"/>
      <c r="G814" s="65"/>
    </row>
    <row r="815" spans="2:7">
      <c r="B815" s="180"/>
      <c r="C815" s="181"/>
      <c r="D815" s="70"/>
      <c r="E815" s="182"/>
      <c r="F815" s="65"/>
      <c r="G815" s="65"/>
    </row>
    <row r="816" spans="2:7">
      <c r="B816" s="180"/>
      <c r="C816" s="181"/>
      <c r="D816" s="70"/>
      <c r="E816" s="182"/>
      <c r="F816" s="65"/>
      <c r="G816" s="65"/>
    </row>
    <row r="817" spans="2:7">
      <c r="B817" s="180"/>
      <c r="C817" s="181"/>
      <c r="D817" s="70"/>
      <c r="E817" s="182"/>
      <c r="F817" s="65"/>
      <c r="G817" s="65"/>
    </row>
    <row r="818" spans="2:7">
      <c r="B818" s="180"/>
      <c r="C818" s="181"/>
      <c r="D818" s="70"/>
      <c r="E818" s="182"/>
      <c r="F818" s="65"/>
      <c r="G818" s="65"/>
    </row>
    <row r="819" spans="2:7">
      <c r="B819" s="180"/>
      <c r="C819" s="181"/>
      <c r="D819" s="70"/>
      <c r="E819" s="182"/>
      <c r="F819" s="65"/>
      <c r="G819" s="65"/>
    </row>
    <row r="820" spans="2:7">
      <c r="B820" s="180"/>
      <c r="C820" s="181"/>
      <c r="D820" s="70"/>
      <c r="E820" s="182"/>
      <c r="F820" s="65"/>
      <c r="G820" s="65"/>
    </row>
    <row r="821" spans="2:7">
      <c r="B821" s="180"/>
      <c r="C821" s="181"/>
      <c r="D821" s="70"/>
      <c r="E821" s="182"/>
      <c r="F821" s="65"/>
      <c r="G821" s="65"/>
    </row>
    <row r="822" spans="2:7">
      <c r="B822" s="180"/>
      <c r="C822" s="181"/>
      <c r="D822" s="70"/>
      <c r="E822" s="182"/>
      <c r="F822" s="65"/>
      <c r="G822" s="65"/>
    </row>
    <row r="823" spans="2:7">
      <c r="B823" s="180"/>
      <c r="C823" s="181"/>
      <c r="D823" s="70"/>
      <c r="E823" s="182"/>
      <c r="F823" s="65"/>
      <c r="G823" s="65"/>
    </row>
    <row r="824" spans="2:7">
      <c r="B824" s="180"/>
      <c r="C824" s="181"/>
      <c r="D824" s="70"/>
      <c r="E824" s="182"/>
      <c r="F824" s="65"/>
      <c r="G824" s="65"/>
    </row>
    <row r="825" spans="2:7">
      <c r="B825" s="180"/>
      <c r="C825" s="181"/>
      <c r="D825" s="70"/>
      <c r="E825" s="182"/>
      <c r="F825" s="65"/>
      <c r="G825" s="65"/>
    </row>
    <row r="826" spans="2:7">
      <c r="B826" s="180"/>
      <c r="C826" s="181"/>
      <c r="D826" s="70"/>
      <c r="E826" s="182"/>
      <c r="F826" s="65"/>
      <c r="G826" s="65"/>
    </row>
    <row r="827" spans="2:7">
      <c r="B827" s="180"/>
      <c r="C827" s="181"/>
      <c r="D827" s="70"/>
      <c r="E827" s="182"/>
      <c r="F827" s="65"/>
      <c r="G827" s="65"/>
    </row>
    <row r="828" spans="2:7">
      <c r="B828" s="180"/>
      <c r="C828" s="181"/>
      <c r="D828" s="70"/>
      <c r="E828" s="182"/>
      <c r="F828" s="65"/>
      <c r="G828" s="65"/>
    </row>
    <row r="829" spans="2:7">
      <c r="B829" s="180"/>
      <c r="C829" s="181"/>
      <c r="D829" s="70"/>
      <c r="E829" s="182"/>
      <c r="F829" s="65"/>
      <c r="G829" s="65"/>
    </row>
    <row r="830" spans="2:7">
      <c r="B830" s="180"/>
      <c r="C830" s="181"/>
      <c r="D830" s="70"/>
      <c r="E830" s="182"/>
      <c r="F830" s="65"/>
      <c r="G830" s="65"/>
    </row>
    <row r="831" spans="2:7">
      <c r="B831" s="180"/>
      <c r="C831" s="181"/>
      <c r="D831" s="70"/>
      <c r="E831" s="182"/>
      <c r="F831" s="65"/>
      <c r="G831" s="65"/>
    </row>
    <row r="832" spans="2:7">
      <c r="B832" s="180"/>
      <c r="C832" s="181"/>
      <c r="D832" s="70"/>
      <c r="E832" s="182"/>
      <c r="F832" s="65"/>
      <c r="G832" s="65"/>
    </row>
    <row r="833" spans="2:7">
      <c r="B833" s="180"/>
      <c r="C833" s="181"/>
      <c r="D833" s="70"/>
      <c r="E833" s="182"/>
      <c r="F833" s="65"/>
      <c r="G833" s="65"/>
    </row>
    <row r="834" spans="2:7">
      <c r="B834" s="180"/>
      <c r="C834" s="181"/>
      <c r="D834" s="70"/>
      <c r="E834" s="182"/>
      <c r="F834" s="65"/>
      <c r="G834" s="65"/>
    </row>
    <row r="835" spans="2:7">
      <c r="B835" s="180"/>
      <c r="C835" s="181"/>
      <c r="D835" s="70"/>
      <c r="E835" s="182"/>
      <c r="F835" s="65"/>
      <c r="G835" s="65"/>
    </row>
    <row r="836" spans="2:7">
      <c r="B836" s="180"/>
      <c r="C836" s="181"/>
      <c r="D836" s="70"/>
      <c r="E836" s="182"/>
      <c r="F836" s="65"/>
      <c r="G836" s="65"/>
    </row>
    <row r="837" spans="2:7">
      <c r="B837" s="180"/>
      <c r="C837" s="181"/>
      <c r="D837" s="70"/>
      <c r="E837" s="182"/>
      <c r="F837" s="65"/>
      <c r="G837" s="65"/>
    </row>
    <row r="838" spans="2:7">
      <c r="B838" s="180"/>
      <c r="C838" s="181"/>
      <c r="D838" s="70"/>
      <c r="E838" s="182"/>
      <c r="F838" s="65"/>
      <c r="G838" s="65"/>
    </row>
    <row r="839" spans="2:7">
      <c r="B839" s="180"/>
      <c r="C839" s="181"/>
      <c r="D839" s="70"/>
      <c r="E839" s="182"/>
      <c r="F839" s="65"/>
      <c r="G839" s="65"/>
    </row>
    <row r="840" spans="2:7">
      <c r="B840" s="180"/>
      <c r="C840" s="181"/>
      <c r="D840" s="70"/>
      <c r="E840" s="182"/>
      <c r="F840" s="65"/>
      <c r="G840" s="65"/>
    </row>
    <row r="841" spans="2:7">
      <c r="B841" s="180"/>
      <c r="C841" s="181"/>
      <c r="D841" s="70"/>
      <c r="E841" s="182"/>
      <c r="F841" s="65"/>
      <c r="G841" s="65"/>
    </row>
    <row r="842" spans="2:7">
      <c r="B842" s="180"/>
      <c r="C842" s="181"/>
      <c r="D842" s="70"/>
      <c r="E842" s="182"/>
      <c r="F842" s="65"/>
      <c r="G842" s="65"/>
    </row>
    <row r="843" spans="2:7">
      <c r="B843" s="180"/>
      <c r="C843" s="181"/>
      <c r="D843" s="70"/>
      <c r="E843" s="182"/>
      <c r="F843" s="65"/>
      <c r="G843" s="65"/>
    </row>
    <row r="844" spans="2:7">
      <c r="B844" s="180"/>
      <c r="C844" s="181"/>
      <c r="D844" s="70"/>
      <c r="E844" s="182"/>
      <c r="F844" s="65"/>
      <c r="G844" s="65"/>
    </row>
    <row r="845" spans="2:7">
      <c r="B845" s="180"/>
      <c r="C845" s="181"/>
      <c r="D845" s="70"/>
      <c r="E845" s="182"/>
      <c r="F845" s="65"/>
      <c r="G845" s="65"/>
    </row>
    <row r="846" spans="2:7">
      <c r="B846" s="180"/>
      <c r="C846" s="181"/>
      <c r="D846" s="70"/>
      <c r="E846" s="182"/>
      <c r="F846" s="65"/>
      <c r="G846" s="65"/>
    </row>
    <row r="847" spans="2:7">
      <c r="B847" s="180"/>
      <c r="C847" s="181"/>
      <c r="D847" s="70"/>
      <c r="E847" s="182"/>
      <c r="F847" s="65"/>
      <c r="G847" s="65"/>
    </row>
    <row r="848" spans="2:7">
      <c r="B848" s="180"/>
      <c r="C848" s="181"/>
      <c r="D848" s="70"/>
      <c r="E848" s="182"/>
      <c r="F848" s="65"/>
      <c r="G848" s="65"/>
    </row>
    <row r="849" spans="2:7">
      <c r="B849" s="180"/>
      <c r="C849" s="181"/>
      <c r="D849" s="70"/>
      <c r="E849" s="182"/>
      <c r="F849" s="65"/>
      <c r="G849" s="65"/>
    </row>
    <row r="850" spans="2:7">
      <c r="B850" s="180"/>
      <c r="C850" s="181"/>
      <c r="D850" s="70"/>
      <c r="E850" s="182"/>
      <c r="F850" s="65"/>
      <c r="G850" s="65"/>
    </row>
    <row r="851" spans="2:7">
      <c r="B851" s="180"/>
      <c r="C851" s="181"/>
      <c r="D851" s="70"/>
      <c r="E851" s="182"/>
      <c r="F851" s="65"/>
      <c r="G851" s="65"/>
    </row>
    <row r="852" spans="2:7">
      <c r="B852" s="180"/>
      <c r="C852" s="181"/>
      <c r="D852" s="70"/>
      <c r="E852" s="182"/>
      <c r="F852" s="65"/>
      <c r="G852" s="65"/>
    </row>
    <row r="853" spans="2:7">
      <c r="B853" s="180"/>
      <c r="C853" s="181"/>
      <c r="D853" s="70"/>
      <c r="E853" s="182"/>
      <c r="F853" s="65"/>
      <c r="G853" s="65"/>
    </row>
    <row r="854" spans="2:7">
      <c r="B854" s="180"/>
      <c r="C854" s="181"/>
      <c r="D854" s="70"/>
      <c r="E854" s="182"/>
      <c r="F854" s="65"/>
      <c r="G854" s="65"/>
    </row>
    <row r="855" spans="2:7">
      <c r="B855" s="180"/>
      <c r="C855" s="181"/>
      <c r="D855" s="70"/>
      <c r="E855" s="182"/>
      <c r="F855" s="65"/>
      <c r="G855" s="65"/>
    </row>
    <row r="856" spans="2:7">
      <c r="B856" s="180"/>
      <c r="C856" s="181"/>
      <c r="D856" s="70"/>
      <c r="E856" s="182"/>
      <c r="F856" s="65"/>
      <c r="G856" s="65"/>
    </row>
    <row r="857" spans="2:7">
      <c r="B857" s="180"/>
      <c r="C857" s="181"/>
      <c r="D857" s="70"/>
      <c r="E857" s="182"/>
      <c r="F857" s="65"/>
      <c r="G857" s="65"/>
    </row>
    <row r="858" spans="2:7">
      <c r="B858" s="180"/>
      <c r="C858" s="181"/>
      <c r="D858" s="70"/>
      <c r="E858" s="182"/>
      <c r="F858" s="65"/>
      <c r="G858" s="65"/>
    </row>
    <row r="859" spans="2:7">
      <c r="B859" s="180"/>
      <c r="C859" s="181"/>
      <c r="D859" s="70"/>
      <c r="E859" s="182"/>
      <c r="F859" s="65"/>
      <c r="G859" s="65"/>
    </row>
    <row r="860" spans="2:7">
      <c r="B860" s="180"/>
      <c r="C860" s="181"/>
      <c r="D860" s="70"/>
      <c r="E860" s="182"/>
      <c r="F860" s="65"/>
      <c r="G860" s="65"/>
    </row>
    <row r="861" spans="2:7">
      <c r="B861" s="180"/>
      <c r="C861" s="181"/>
      <c r="D861" s="70"/>
      <c r="E861" s="182"/>
      <c r="F861" s="65"/>
      <c r="G861" s="65"/>
    </row>
    <row r="862" spans="2:7">
      <c r="B862" s="180"/>
      <c r="C862" s="181"/>
      <c r="D862" s="70"/>
      <c r="E862" s="182"/>
      <c r="F862" s="65"/>
      <c r="G862" s="65"/>
    </row>
    <row r="863" spans="2:7">
      <c r="B863" s="180"/>
      <c r="C863" s="181"/>
      <c r="D863" s="70"/>
      <c r="E863" s="182"/>
      <c r="F863" s="65"/>
      <c r="G863" s="65"/>
    </row>
    <row r="864" spans="2:7">
      <c r="B864" s="180"/>
      <c r="C864" s="181"/>
      <c r="D864" s="70"/>
      <c r="E864" s="182"/>
      <c r="F864" s="65"/>
      <c r="G864" s="65"/>
    </row>
    <row r="865" spans="2:7">
      <c r="B865" s="180"/>
      <c r="C865" s="181"/>
      <c r="D865" s="70"/>
      <c r="E865" s="182"/>
      <c r="F865" s="65"/>
      <c r="G865" s="65"/>
    </row>
    <row r="866" spans="2:7">
      <c r="B866" s="180"/>
      <c r="C866" s="181"/>
      <c r="D866" s="70"/>
      <c r="E866" s="182"/>
      <c r="F866" s="65"/>
      <c r="G866" s="65"/>
    </row>
    <row r="867" spans="2:7">
      <c r="B867" s="180"/>
      <c r="C867" s="181"/>
      <c r="D867" s="70"/>
      <c r="E867" s="182"/>
      <c r="F867" s="65"/>
      <c r="G867" s="65"/>
    </row>
    <row r="868" spans="2:7">
      <c r="B868" s="180"/>
      <c r="C868" s="181"/>
      <c r="D868" s="70"/>
      <c r="E868" s="182"/>
      <c r="F868" s="65"/>
      <c r="G868" s="65"/>
    </row>
    <row r="869" spans="2:7">
      <c r="B869" s="180"/>
      <c r="C869" s="181"/>
      <c r="D869" s="70"/>
      <c r="E869" s="182"/>
      <c r="F869" s="65"/>
      <c r="G869" s="65"/>
    </row>
    <row r="870" spans="2:7">
      <c r="B870" s="180"/>
      <c r="C870" s="181"/>
      <c r="D870" s="70"/>
      <c r="E870" s="182"/>
      <c r="F870" s="65"/>
      <c r="G870" s="65"/>
    </row>
    <row r="871" spans="2:7">
      <c r="B871" s="180"/>
      <c r="C871" s="181"/>
      <c r="D871" s="70"/>
      <c r="E871" s="182"/>
      <c r="F871" s="65"/>
      <c r="G871" s="65"/>
    </row>
    <row r="872" spans="2:7">
      <c r="B872" s="180"/>
      <c r="C872" s="181"/>
      <c r="D872" s="70"/>
      <c r="E872" s="182"/>
      <c r="F872" s="65"/>
      <c r="G872" s="65"/>
    </row>
    <row r="873" spans="2:7">
      <c r="B873" s="180"/>
      <c r="C873" s="181"/>
      <c r="D873" s="70"/>
      <c r="E873" s="182"/>
      <c r="F873" s="65"/>
      <c r="G873" s="65"/>
    </row>
    <row r="874" spans="2:7">
      <c r="B874" s="180"/>
      <c r="C874" s="181"/>
      <c r="D874" s="70"/>
      <c r="E874" s="182"/>
      <c r="F874" s="65"/>
      <c r="G874" s="65"/>
    </row>
    <row r="875" spans="2:7">
      <c r="B875" s="180"/>
      <c r="C875" s="181"/>
      <c r="D875" s="70"/>
      <c r="E875" s="182"/>
      <c r="F875" s="65"/>
      <c r="G875" s="65"/>
    </row>
    <row r="876" spans="2:7">
      <c r="B876" s="180"/>
      <c r="C876" s="181"/>
      <c r="D876" s="70"/>
      <c r="E876" s="182"/>
      <c r="F876" s="65"/>
      <c r="G876" s="65"/>
    </row>
    <row r="877" spans="2:7">
      <c r="B877" s="180"/>
      <c r="C877" s="181"/>
      <c r="D877" s="70"/>
      <c r="E877" s="182"/>
      <c r="F877" s="65"/>
      <c r="G877" s="65"/>
    </row>
    <row r="878" spans="2:7">
      <c r="B878" s="180"/>
      <c r="C878" s="181"/>
      <c r="D878" s="70"/>
      <c r="E878" s="182"/>
      <c r="F878" s="65"/>
      <c r="G878" s="65"/>
    </row>
    <row r="879" spans="2:7">
      <c r="B879" s="180"/>
      <c r="C879" s="181"/>
      <c r="D879" s="70"/>
      <c r="E879" s="182"/>
      <c r="F879" s="65"/>
      <c r="G879" s="65"/>
    </row>
    <row r="880" spans="2:7">
      <c r="B880" s="180"/>
      <c r="C880" s="181"/>
      <c r="D880" s="70"/>
      <c r="E880" s="182"/>
      <c r="F880" s="65"/>
      <c r="G880" s="65"/>
    </row>
    <row r="881" spans="2:7">
      <c r="B881" s="180"/>
      <c r="C881" s="181"/>
      <c r="D881" s="70"/>
      <c r="E881" s="182"/>
      <c r="F881" s="65"/>
      <c r="G881" s="65"/>
    </row>
    <row r="882" spans="2:7">
      <c r="B882" s="180"/>
      <c r="C882" s="181"/>
      <c r="D882" s="70"/>
      <c r="E882" s="182"/>
      <c r="F882" s="65"/>
      <c r="G882" s="65"/>
    </row>
    <row r="883" spans="2:7">
      <c r="B883" s="180"/>
      <c r="C883" s="181"/>
      <c r="D883" s="70"/>
      <c r="E883" s="182"/>
      <c r="F883" s="65"/>
      <c r="G883" s="65"/>
    </row>
    <row r="884" spans="2:7">
      <c r="B884" s="180"/>
      <c r="C884" s="181"/>
      <c r="D884" s="70"/>
      <c r="E884" s="182"/>
      <c r="F884" s="65"/>
      <c r="G884" s="65"/>
    </row>
    <row r="885" spans="2:7">
      <c r="B885" s="180"/>
      <c r="C885" s="181"/>
      <c r="D885" s="70"/>
      <c r="E885" s="182"/>
      <c r="F885" s="65"/>
      <c r="G885" s="65"/>
    </row>
    <row r="886" spans="2:7">
      <c r="B886" s="180"/>
      <c r="C886" s="181"/>
      <c r="D886" s="70"/>
      <c r="E886" s="182"/>
      <c r="F886" s="65"/>
      <c r="G886" s="65"/>
    </row>
    <row r="887" spans="2:7">
      <c r="B887" s="180"/>
      <c r="C887" s="181"/>
      <c r="D887" s="70"/>
      <c r="E887" s="182"/>
      <c r="F887" s="65"/>
      <c r="G887" s="65"/>
    </row>
    <row r="888" spans="2:7">
      <c r="B888" s="180"/>
      <c r="C888" s="181"/>
      <c r="D888" s="70"/>
      <c r="E888" s="182"/>
      <c r="F888" s="65"/>
      <c r="G888" s="65"/>
    </row>
    <row r="889" spans="2:7">
      <c r="B889" s="180"/>
      <c r="C889" s="181"/>
      <c r="D889" s="70"/>
      <c r="E889" s="182"/>
      <c r="F889" s="65"/>
      <c r="G889" s="65"/>
    </row>
    <row r="890" spans="2:7">
      <c r="B890" s="180"/>
      <c r="C890" s="181"/>
      <c r="D890" s="70"/>
      <c r="E890" s="182"/>
      <c r="F890" s="65"/>
      <c r="G890" s="65"/>
    </row>
    <row r="891" spans="2:7">
      <c r="B891" s="180"/>
      <c r="C891" s="181"/>
      <c r="D891" s="70"/>
      <c r="E891" s="182"/>
      <c r="F891" s="65"/>
      <c r="G891" s="65"/>
    </row>
    <row r="892" spans="2:7">
      <c r="B892" s="180"/>
      <c r="C892" s="181"/>
      <c r="D892" s="70"/>
      <c r="E892" s="182"/>
      <c r="F892" s="65"/>
      <c r="G892" s="65"/>
    </row>
    <row r="893" spans="2:7">
      <c r="B893" s="180"/>
      <c r="C893" s="181"/>
      <c r="D893" s="70"/>
      <c r="E893" s="182"/>
      <c r="F893" s="65"/>
      <c r="G893" s="65"/>
    </row>
    <row r="894" spans="2:7">
      <c r="B894" s="180"/>
      <c r="C894" s="181"/>
      <c r="D894" s="70"/>
      <c r="E894" s="182"/>
      <c r="F894" s="65"/>
      <c r="G894" s="65"/>
    </row>
    <row r="895" spans="2:7">
      <c r="B895" s="180"/>
      <c r="C895" s="181"/>
      <c r="D895" s="70"/>
      <c r="E895" s="182"/>
      <c r="F895" s="65"/>
      <c r="G895" s="65"/>
    </row>
    <row r="896" spans="2:7">
      <c r="B896" s="180"/>
      <c r="C896" s="181"/>
      <c r="D896" s="70"/>
      <c r="E896" s="182"/>
      <c r="F896" s="65"/>
      <c r="G896" s="65"/>
    </row>
    <row r="897" spans="2:7">
      <c r="B897" s="180"/>
      <c r="C897" s="181"/>
      <c r="D897" s="70"/>
      <c r="E897" s="182"/>
      <c r="F897" s="65"/>
      <c r="G897" s="65"/>
    </row>
    <row r="898" spans="2:7">
      <c r="B898" s="180"/>
      <c r="C898" s="181"/>
      <c r="D898" s="70"/>
      <c r="E898" s="182"/>
      <c r="F898" s="65"/>
      <c r="G898" s="65"/>
    </row>
    <row r="899" spans="2:7">
      <c r="B899" s="180"/>
      <c r="C899" s="181"/>
      <c r="D899" s="70"/>
      <c r="E899" s="182"/>
      <c r="F899" s="65"/>
      <c r="G899" s="65"/>
    </row>
    <row r="900" spans="2:7">
      <c r="B900" s="180"/>
      <c r="C900" s="181"/>
      <c r="D900" s="70"/>
      <c r="E900" s="182"/>
      <c r="F900" s="65"/>
      <c r="G900" s="65"/>
    </row>
    <row r="901" spans="2:7">
      <c r="B901" s="180"/>
      <c r="C901" s="181"/>
      <c r="D901" s="70"/>
      <c r="E901" s="182"/>
      <c r="F901" s="65"/>
      <c r="G901" s="65"/>
    </row>
    <row r="902" spans="2:7">
      <c r="B902" s="180"/>
      <c r="C902" s="181"/>
      <c r="D902" s="70"/>
      <c r="E902" s="182"/>
      <c r="F902" s="65"/>
      <c r="G902" s="65"/>
    </row>
    <row r="903" spans="2:7">
      <c r="B903" s="180"/>
      <c r="C903" s="181"/>
      <c r="D903" s="70"/>
      <c r="E903" s="182"/>
      <c r="F903" s="65"/>
      <c r="G903" s="65"/>
    </row>
    <row r="904" spans="2:7">
      <c r="B904" s="180"/>
      <c r="C904" s="181"/>
      <c r="D904" s="70"/>
      <c r="E904" s="182"/>
      <c r="F904" s="65"/>
      <c r="G904" s="65"/>
    </row>
    <row r="905" spans="2:7">
      <c r="B905" s="180"/>
      <c r="C905" s="181"/>
      <c r="D905" s="70"/>
      <c r="E905" s="182"/>
      <c r="F905" s="65"/>
      <c r="G905" s="65"/>
    </row>
    <row r="906" spans="2:7">
      <c r="B906" s="180"/>
      <c r="C906" s="181"/>
      <c r="D906" s="70"/>
      <c r="E906" s="182"/>
      <c r="F906" s="65"/>
      <c r="G906" s="65"/>
    </row>
    <row r="907" spans="2:7">
      <c r="B907" s="180"/>
      <c r="C907" s="181"/>
      <c r="D907" s="70"/>
      <c r="E907" s="182"/>
      <c r="F907" s="65"/>
      <c r="G907" s="65"/>
    </row>
    <row r="908" spans="2:7">
      <c r="B908" s="180"/>
      <c r="C908" s="181"/>
      <c r="D908" s="70"/>
      <c r="E908" s="182"/>
      <c r="F908" s="65"/>
      <c r="G908" s="65"/>
    </row>
    <row r="909" spans="2:7">
      <c r="B909" s="180"/>
      <c r="C909" s="181"/>
      <c r="D909" s="70"/>
      <c r="E909" s="182"/>
      <c r="F909" s="65"/>
      <c r="G909" s="65"/>
    </row>
    <row r="910" spans="2:7">
      <c r="B910" s="180"/>
      <c r="C910" s="181"/>
      <c r="D910" s="70"/>
      <c r="E910" s="182"/>
      <c r="F910" s="65"/>
      <c r="G910" s="65"/>
    </row>
    <row r="911" spans="2:7">
      <c r="B911" s="180"/>
      <c r="C911" s="181"/>
      <c r="D911" s="70"/>
      <c r="E911" s="182"/>
      <c r="F911" s="65"/>
      <c r="G911" s="65"/>
    </row>
    <row r="912" spans="2:7">
      <c r="B912" s="180"/>
      <c r="C912" s="181"/>
      <c r="D912" s="70"/>
      <c r="E912" s="182"/>
      <c r="F912" s="65"/>
      <c r="G912" s="65"/>
    </row>
    <row r="913" spans="2:7">
      <c r="B913" s="180"/>
      <c r="C913" s="181"/>
      <c r="D913" s="70"/>
      <c r="E913" s="182"/>
      <c r="F913" s="65"/>
      <c r="G913" s="65"/>
    </row>
    <row r="914" spans="2:7">
      <c r="B914" s="180"/>
      <c r="C914" s="181"/>
      <c r="D914" s="70"/>
      <c r="E914" s="182"/>
      <c r="F914" s="65"/>
      <c r="G914" s="65"/>
    </row>
    <row r="915" spans="2:7">
      <c r="B915" s="180"/>
      <c r="C915" s="181"/>
      <c r="D915" s="70"/>
      <c r="E915" s="182"/>
      <c r="F915" s="65"/>
      <c r="G915" s="65"/>
    </row>
    <row r="916" spans="2:7">
      <c r="B916" s="180"/>
      <c r="C916" s="181"/>
      <c r="D916" s="70"/>
      <c r="E916" s="182"/>
      <c r="F916" s="65"/>
      <c r="G916" s="65"/>
    </row>
    <row r="917" spans="2:7">
      <c r="B917" s="180"/>
      <c r="C917" s="181"/>
      <c r="D917" s="70"/>
      <c r="E917" s="182"/>
      <c r="F917" s="65"/>
      <c r="G917" s="65"/>
    </row>
    <row r="918" spans="2:7">
      <c r="B918" s="180"/>
      <c r="C918" s="181"/>
      <c r="D918" s="70"/>
      <c r="E918" s="182"/>
      <c r="F918" s="65"/>
      <c r="G918" s="65"/>
    </row>
    <row r="919" spans="2:7">
      <c r="B919" s="180"/>
      <c r="C919" s="181"/>
      <c r="D919" s="70"/>
      <c r="E919" s="182"/>
      <c r="F919" s="65"/>
      <c r="G919" s="65"/>
    </row>
    <row r="920" spans="2:7">
      <c r="B920" s="180"/>
      <c r="C920" s="181"/>
      <c r="D920" s="70"/>
      <c r="E920" s="182"/>
      <c r="F920" s="65"/>
      <c r="G920" s="65"/>
    </row>
    <row r="921" spans="2:7">
      <c r="B921" s="180"/>
      <c r="C921" s="181"/>
      <c r="D921" s="70"/>
      <c r="E921" s="182"/>
      <c r="F921" s="65"/>
      <c r="G921" s="65"/>
    </row>
    <row r="922" spans="2:7">
      <c r="B922" s="180"/>
      <c r="C922" s="181"/>
      <c r="D922" s="70"/>
      <c r="E922" s="182"/>
      <c r="F922" s="65"/>
      <c r="G922" s="65"/>
    </row>
    <row r="923" spans="2:7">
      <c r="B923" s="180"/>
      <c r="C923" s="181"/>
      <c r="D923" s="70"/>
      <c r="E923" s="182"/>
      <c r="F923" s="65"/>
      <c r="G923" s="65"/>
    </row>
    <row r="924" spans="2:7">
      <c r="B924" s="180"/>
      <c r="C924" s="181"/>
      <c r="D924" s="70"/>
      <c r="E924" s="182"/>
      <c r="F924" s="65"/>
      <c r="G924" s="65"/>
    </row>
    <row r="925" spans="2:7">
      <c r="B925" s="180"/>
      <c r="C925" s="181"/>
      <c r="D925" s="70"/>
      <c r="E925" s="182"/>
      <c r="F925" s="65"/>
      <c r="G925" s="65"/>
    </row>
    <row r="926" spans="2:7">
      <c r="B926" s="180"/>
      <c r="C926" s="181"/>
      <c r="D926" s="70"/>
      <c r="E926" s="182"/>
      <c r="F926" s="65"/>
      <c r="G926" s="65"/>
    </row>
    <row r="927" spans="2:7">
      <c r="B927" s="180"/>
      <c r="C927" s="181"/>
      <c r="D927" s="70"/>
      <c r="E927" s="182"/>
      <c r="F927" s="65"/>
      <c r="G927" s="65"/>
    </row>
    <row r="928" spans="2:7">
      <c r="B928" s="180"/>
      <c r="C928" s="181"/>
      <c r="D928" s="70"/>
      <c r="E928" s="182"/>
      <c r="F928" s="65"/>
      <c r="G928" s="65"/>
    </row>
    <row r="929" spans="2:7">
      <c r="B929" s="180"/>
      <c r="C929" s="181"/>
      <c r="D929" s="70"/>
      <c r="E929" s="182"/>
      <c r="F929" s="65"/>
      <c r="G929" s="65"/>
    </row>
    <row r="930" spans="2:7">
      <c r="B930" s="180"/>
      <c r="C930" s="181"/>
      <c r="D930" s="70"/>
      <c r="E930" s="182"/>
      <c r="F930" s="65"/>
      <c r="G930" s="65"/>
    </row>
    <row r="931" spans="2:7">
      <c r="B931" s="180"/>
      <c r="C931" s="181"/>
      <c r="D931" s="70"/>
      <c r="E931" s="182"/>
      <c r="F931" s="65"/>
      <c r="G931" s="65"/>
    </row>
    <row r="932" spans="2:7">
      <c r="B932" s="180"/>
      <c r="C932" s="181"/>
      <c r="D932" s="70"/>
      <c r="E932" s="182"/>
      <c r="F932" s="65"/>
      <c r="G932" s="65"/>
    </row>
    <row r="933" spans="2:7">
      <c r="B933" s="180"/>
      <c r="C933" s="181"/>
      <c r="D933" s="70"/>
      <c r="E933" s="182"/>
      <c r="F933" s="65"/>
      <c r="G933" s="65"/>
    </row>
    <row r="934" spans="2:7">
      <c r="B934" s="180"/>
      <c r="C934" s="181"/>
      <c r="D934" s="70"/>
      <c r="E934" s="182"/>
      <c r="F934" s="65"/>
      <c r="G934" s="65"/>
    </row>
    <row r="935" spans="2:7">
      <c r="B935" s="180"/>
      <c r="C935" s="181"/>
      <c r="D935" s="70"/>
      <c r="E935" s="182"/>
      <c r="F935" s="65"/>
      <c r="G935" s="65"/>
    </row>
    <row r="936" spans="2:7">
      <c r="B936" s="180"/>
      <c r="C936" s="181"/>
      <c r="D936" s="70"/>
      <c r="E936" s="182"/>
      <c r="F936" s="65"/>
      <c r="G936" s="65"/>
    </row>
    <row r="937" spans="2:7">
      <c r="B937" s="180"/>
      <c r="C937" s="181"/>
      <c r="D937" s="70"/>
      <c r="E937" s="182"/>
      <c r="F937" s="65"/>
      <c r="G937" s="65"/>
    </row>
    <row r="938" spans="2:7">
      <c r="B938" s="180"/>
      <c r="C938" s="181"/>
      <c r="D938" s="70"/>
      <c r="E938" s="182"/>
      <c r="F938" s="65"/>
      <c r="G938" s="65"/>
    </row>
    <row r="939" spans="2:7">
      <c r="B939" s="180"/>
      <c r="C939" s="181"/>
      <c r="D939" s="70"/>
      <c r="E939" s="182"/>
      <c r="F939" s="65"/>
      <c r="G939" s="65"/>
    </row>
    <row r="940" spans="2:7">
      <c r="B940" s="180"/>
      <c r="C940" s="181"/>
      <c r="D940" s="70"/>
      <c r="E940" s="182"/>
      <c r="F940" s="65"/>
      <c r="G940" s="65"/>
    </row>
    <row r="941" spans="2:7">
      <c r="B941" s="180"/>
      <c r="C941" s="181"/>
      <c r="D941" s="70"/>
      <c r="E941" s="182"/>
      <c r="F941" s="65"/>
      <c r="G941" s="65"/>
    </row>
    <row r="942" spans="2:7">
      <c r="B942" s="180"/>
      <c r="C942" s="181"/>
      <c r="D942" s="70"/>
      <c r="E942" s="182"/>
      <c r="F942" s="65"/>
      <c r="G942" s="65"/>
    </row>
    <row r="943" spans="2:7">
      <c r="B943" s="180"/>
      <c r="C943" s="181"/>
      <c r="D943" s="70"/>
      <c r="E943" s="182"/>
      <c r="F943" s="65"/>
      <c r="G943" s="65"/>
    </row>
    <row r="944" spans="2:7">
      <c r="B944" s="180"/>
      <c r="C944" s="181"/>
      <c r="D944" s="70"/>
      <c r="E944" s="182"/>
      <c r="F944" s="65"/>
      <c r="G944" s="65"/>
    </row>
    <row r="945" spans="2:7">
      <c r="B945" s="180"/>
      <c r="C945" s="181"/>
      <c r="D945" s="70"/>
      <c r="E945" s="182"/>
      <c r="F945" s="65"/>
      <c r="G945" s="65"/>
    </row>
    <row r="946" spans="2:7">
      <c r="B946" s="180"/>
      <c r="C946" s="181"/>
      <c r="D946" s="70"/>
      <c r="E946" s="182"/>
      <c r="F946" s="65"/>
      <c r="G946" s="65"/>
    </row>
    <row r="947" spans="2:7">
      <c r="B947" s="180"/>
      <c r="C947" s="181"/>
      <c r="D947" s="70"/>
      <c r="E947" s="182"/>
      <c r="F947" s="65"/>
      <c r="G947" s="65"/>
    </row>
    <row r="948" spans="2:7">
      <c r="B948" s="180"/>
      <c r="C948" s="181"/>
      <c r="D948" s="70"/>
      <c r="E948" s="182"/>
      <c r="F948" s="65"/>
      <c r="G948" s="65"/>
    </row>
    <row r="949" spans="2:7">
      <c r="B949" s="180"/>
      <c r="C949" s="181"/>
      <c r="D949" s="70"/>
      <c r="E949" s="182"/>
      <c r="F949" s="65"/>
      <c r="G949" s="65"/>
    </row>
    <row r="950" spans="2:7">
      <c r="B950" s="180"/>
      <c r="C950" s="181"/>
      <c r="D950" s="70"/>
      <c r="E950" s="182"/>
      <c r="F950" s="65"/>
      <c r="G950" s="65"/>
    </row>
    <row r="951" spans="2:7">
      <c r="B951" s="180"/>
      <c r="C951" s="181"/>
      <c r="D951" s="70"/>
      <c r="E951" s="182"/>
      <c r="F951" s="65"/>
      <c r="G951" s="65"/>
    </row>
    <row r="952" spans="2:7">
      <c r="B952" s="180"/>
      <c r="C952" s="181"/>
      <c r="D952" s="70"/>
      <c r="E952" s="182"/>
      <c r="F952" s="65"/>
      <c r="G952" s="65"/>
    </row>
    <row r="953" spans="2:7">
      <c r="B953" s="180"/>
      <c r="C953" s="181"/>
      <c r="D953" s="70"/>
      <c r="E953" s="182"/>
      <c r="F953" s="65"/>
      <c r="G953" s="65"/>
    </row>
    <row r="954" spans="2:7">
      <c r="B954" s="180"/>
      <c r="C954" s="181"/>
      <c r="D954" s="70"/>
      <c r="E954" s="182"/>
      <c r="F954" s="65"/>
      <c r="G954" s="65"/>
    </row>
    <row r="955" spans="2:7">
      <c r="B955" s="180"/>
      <c r="C955" s="181"/>
      <c r="D955" s="70"/>
      <c r="E955" s="182"/>
      <c r="F955" s="65"/>
      <c r="G955" s="65"/>
    </row>
    <row r="956" spans="2:7">
      <c r="B956" s="180"/>
      <c r="C956" s="181"/>
      <c r="D956" s="70"/>
      <c r="E956" s="182"/>
      <c r="F956" s="65"/>
      <c r="G956" s="65"/>
    </row>
    <row r="957" spans="2:7">
      <c r="B957" s="180"/>
      <c r="C957" s="181"/>
      <c r="D957" s="70"/>
      <c r="E957" s="182"/>
      <c r="F957" s="65"/>
      <c r="G957" s="65"/>
    </row>
    <row r="958" spans="2:7">
      <c r="B958" s="180"/>
      <c r="C958" s="181"/>
      <c r="D958" s="70"/>
      <c r="E958" s="182"/>
      <c r="F958" s="65"/>
      <c r="G958" s="65"/>
    </row>
    <row r="959" spans="2:7">
      <c r="B959" s="180"/>
      <c r="C959" s="181"/>
      <c r="D959" s="70"/>
      <c r="E959" s="182"/>
      <c r="F959" s="65"/>
      <c r="G959" s="65"/>
    </row>
    <row r="960" spans="2:7">
      <c r="B960" s="180"/>
      <c r="C960" s="181"/>
      <c r="D960" s="70"/>
      <c r="E960" s="182"/>
      <c r="F960" s="65"/>
      <c r="G960" s="65"/>
    </row>
    <row r="961" spans="2:7">
      <c r="B961" s="180"/>
      <c r="C961" s="181"/>
      <c r="D961" s="70"/>
      <c r="E961" s="182"/>
      <c r="F961" s="65"/>
      <c r="G961" s="65"/>
    </row>
    <row r="962" spans="2:7">
      <c r="B962" s="180"/>
      <c r="C962" s="181"/>
      <c r="D962" s="70"/>
      <c r="E962" s="182"/>
      <c r="F962" s="65"/>
      <c r="G962" s="65"/>
    </row>
    <row r="963" spans="2:7">
      <c r="B963" s="180"/>
      <c r="C963" s="181"/>
      <c r="D963" s="70"/>
      <c r="E963" s="182"/>
      <c r="F963" s="65"/>
      <c r="G963" s="65"/>
    </row>
    <row r="964" spans="2:7">
      <c r="B964" s="180"/>
      <c r="C964" s="181"/>
      <c r="D964" s="70"/>
      <c r="E964" s="182"/>
      <c r="F964" s="65"/>
      <c r="G964" s="65"/>
    </row>
    <row r="965" spans="2:7">
      <c r="B965" s="180"/>
      <c r="C965" s="181"/>
      <c r="D965" s="70"/>
      <c r="E965" s="182"/>
      <c r="F965" s="65"/>
      <c r="G965" s="65"/>
    </row>
    <row r="966" spans="2:7">
      <c r="B966" s="180"/>
      <c r="C966" s="181"/>
      <c r="D966" s="70"/>
      <c r="E966" s="182"/>
      <c r="F966" s="65"/>
      <c r="G966" s="65"/>
    </row>
    <row r="967" spans="2:7">
      <c r="B967" s="180"/>
      <c r="C967" s="181"/>
      <c r="D967" s="70"/>
      <c r="E967" s="182"/>
      <c r="F967" s="65"/>
      <c r="G967" s="65"/>
    </row>
    <row r="968" spans="2:7">
      <c r="B968" s="180"/>
      <c r="C968" s="181"/>
      <c r="D968" s="70"/>
      <c r="E968" s="182"/>
      <c r="F968" s="65"/>
      <c r="G968" s="65"/>
    </row>
    <row r="969" spans="2:7">
      <c r="B969" s="180"/>
      <c r="C969" s="181"/>
      <c r="D969" s="70"/>
      <c r="E969" s="182"/>
      <c r="F969" s="65"/>
      <c r="G969" s="65"/>
    </row>
    <row r="970" spans="2:7">
      <c r="B970" s="180"/>
      <c r="C970" s="181"/>
      <c r="D970" s="70"/>
      <c r="E970" s="182"/>
      <c r="F970" s="65"/>
      <c r="G970" s="65"/>
    </row>
    <row r="971" spans="2:7">
      <c r="B971" s="180"/>
      <c r="C971" s="181"/>
      <c r="D971" s="70"/>
      <c r="E971" s="182"/>
      <c r="F971" s="65"/>
      <c r="G971" s="65"/>
    </row>
    <row r="972" spans="2:7">
      <c r="B972" s="180"/>
      <c r="C972" s="181"/>
      <c r="D972" s="70"/>
      <c r="E972" s="182"/>
      <c r="F972" s="65"/>
      <c r="G972" s="65"/>
    </row>
    <row r="973" spans="2:7">
      <c r="B973" s="180"/>
      <c r="C973" s="181"/>
      <c r="D973" s="70"/>
      <c r="E973" s="182"/>
      <c r="F973" s="65"/>
      <c r="G973" s="65"/>
    </row>
    <row r="974" spans="2:7">
      <c r="B974" s="180"/>
      <c r="C974" s="181"/>
      <c r="D974" s="70"/>
      <c r="E974" s="182"/>
      <c r="F974" s="65"/>
      <c r="G974" s="65"/>
    </row>
    <row r="975" spans="2:7">
      <c r="B975" s="180"/>
      <c r="C975" s="181"/>
      <c r="D975" s="70"/>
      <c r="E975" s="182"/>
      <c r="F975" s="65"/>
      <c r="G975" s="65"/>
    </row>
    <row r="976" spans="2:7">
      <c r="B976" s="180"/>
      <c r="C976" s="181"/>
      <c r="D976" s="70"/>
      <c r="E976" s="182"/>
      <c r="F976" s="65"/>
      <c r="G976" s="65"/>
    </row>
    <row r="977" spans="2:7">
      <c r="B977" s="180"/>
      <c r="C977" s="181"/>
      <c r="D977" s="70"/>
      <c r="E977" s="182"/>
      <c r="F977" s="65"/>
      <c r="G977" s="65"/>
    </row>
    <row r="978" spans="2:7">
      <c r="B978" s="180"/>
      <c r="C978" s="181"/>
      <c r="D978" s="70"/>
      <c r="E978" s="182"/>
      <c r="F978" s="65"/>
      <c r="G978" s="65"/>
    </row>
    <row r="979" spans="2:7">
      <c r="B979" s="180"/>
      <c r="C979" s="181"/>
      <c r="D979" s="70"/>
      <c r="E979" s="182"/>
      <c r="F979" s="65"/>
      <c r="G979" s="65"/>
    </row>
    <row r="980" spans="2:7">
      <c r="B980" s="180"/>
      <c r="C980" s="181"/>
      <c r="D980" s="70"/>
      <c r="E980" s="182"/>
      <c r="F980" s="65"/>
      <c r="G980" s="65"/>
    </row>
    <row r="981" spans="2:7">
      <c r="B981" s="180"/>
      <c r="C981" s="181"/>
      <c r="D981" s="70"/>
      <c r="E981" s="182"/>
      <c r="F981" s="65"/>
      <c r="G981" s="65"/>
    </row>
    <row r="982" spans="2:7">
      <c r="B982" s="180"/>
      <c r="C982" s="181"/>
      <c r="D982" s="70"/>
      <c r="E982" s="182"/>
      <c r="F982" s="65"/>
      <c r="G982" s="65"/>
    </row>
    <row r="983" spans="2:7">
      <c r="B983" s="180"/>
      <c r="C983" s="181"/>
      <c r="D983" s="70"/>
      <c r="E983" s="182"/>
      <c r="F983" s="65"/>
      <c r="G983" s="65"/>
    </row>
    <row r="984" spans="2:7">
      <c r="B984" s="180"/>
      <c r="C984" s="181"/>
      <c r="D984" s="70"/>
      <c r="E984" s="182"/>
      <c r="F984" s="65"/>
      <c r="G984" s="65"/>
    </row>
    <row r="985" spans="2:7">
      <c r="B985" s="180"/>
      <c r="C985" s="181"/>
      <c r="D985" s="70"/>
      <c r="E985" s="182"/>
      <c r="F985" s="65"/>
      <c r="G985" s="65"/>
    </row>
    <row r="986" spans="2:7">
      <c r="B986" s="180"/>
      <c r="C986" s="181"/>
      <c r="D986" s="70"/>
      <c r="E986" s="182"/>
      <c r="F986" s="65"/>
      <c r="G986" s="65"/>
    </row>
    <row r="987" spans="2:7">
      <c r="B987" s="180"/>
      <c r="C987" s="181"/>
      <c r="D987" s="70"/>
      <c r="E987" s="182"/>
      <c r="F987" s="65"/>
      <c r="G987" s="65"/>
    </row>
    <row r="988" spans="2:7">
      <c r="B988" s="180"/>
      <c r="C988" s="181"/>
      <c r="D988" s="70"/>
      <c r="E988" s="182"/>
      <c r="F988" s="65"/>
      <c r="G988" s="65"/>
    </row>
    <row r="989" spans="2:7">
      <c r="B989" s="180"/>
      <c r="C989" s="181"/>
      <c r="D989" s="70"/>
      <c r="E989" s="182"/>
      <c r="F989" s="65"/>
      <c r="G989" s="65"/>
    </row>
    <row r="990" spans="2:7">
      <c r="B990" s="180"/>
      <c r="C990" s="181"/>
      <c r="D990" s="70"/>
      <c r="E990" s="182"/>
      <c r="F990" s="65"/>
      <c r="G990" s="65"/>
    </row>
    <row r="991" spans="2:7">
      <c r="B991" s="180"/>
      <c r="C991" s="181"/>
      <c r="D991" s="70"/>
      <c r="E991" s="182"/>
      <c r="F991" s="65"/>
      <c r="G991" s="65"/>
    </row>
    <row r="992" spans="2:7">
      <c r="B992" s="180"/>
      <c r="C992" s="181"/>
      <c r="D992" s="70"/>
      <c r="E992" s="182"/>
      <c r="F992" s="65"/>
      <c r="G992" s="65"/>
    </row>
    <row r="993" spans="2:7">
      <c r="B993" s="180"/>
      <c r="C993" s="181"/>
      <c r="D993" s="70"/>
      <c r="E993" s="182"/>
      <c r="F993" s="65"/>
      <c r="G993" s="65"/>
    </row>
    <row r="994" spans="2:7">
      <c r="B994" s="180"/>
      <c r="C994" s="181"/>
      <c r="D994" s="70"/>
      <c r="E994" s="182"/>
      <c r="F994" s="65"/>
      <c r="G994" s="65"/>
    </row>
    <row r="995" spans="2:7">
      <c r="B995" s="180"/>
      <c r="C995" s="181"/>
      <c r="D995" s="70"/>
      <c r="E995" s="182"/>
      <c r="F995" s="65"/>
      <c r="G995" s="65"/>
    </row>
    <row r="996" spans="2:7">
      <c r="B996" s="180"/>
      <c r="C996" s="181"/>
      <c r="D996" s="70"/>
      <c r="E996" s="182"/>
      <c r="F996" s="65"/>
      <c r="G996" s="65"/>
    </row>
    <row r="997" spans="2:7">
      <c r="B997" s="180"/>
      <c r="C997" s="181"/>
      <c r="D997" s="70"/>
      <c r="E997" s="182"/>
      <c r="F997" s="65"/>
      <c r="G997" s="65"/>
    </row>
    <row r="998" spans="2:7">
      <c r="B998" s="180"/>
      <c r="C998" s="181"/>
      <c r="D998" s="70"/>
      <c r="E998" s="182"/>
      <c r="F998" s="65"/>
      <c r="G998" s="65"/>
    </row>
    <row r="999" spans="2:7">
      <c r="B999" s="180"/>
      <c r="C999" s="181"/>
      <c r="D999" s="70"/>
      <c r="E999" s="182"/>
      <c r="F999" s="65"/>
      <c r="G999" s="65"/>
    </row>
    <row r="1000" spans="2:7">
      <c r="B1000" s="180"/>
      <c r="C1000" s="181"/>
      <c r="D1000" s="70"/>
      <c r="E1000" s="182"/>
      <c r="F1000" s="65"/>
      <c r="G1000" s="65"/>
    </row>
    <row r="1001" spans="2:7">
      <c r="B1001" s="180"/>
      <c r="C1001" s="181"/>
      <c r="D1001" s="70"/>
      <c r="E1001" s="182"/>
      <c r="F1001" s="65"/>
      <c r="G1001" s="65"/>
    </row>
    <row r="1002" spans="2:7">
      <c r="B1002" s="180"/>
      <c r="C1002" s="181"/>
      <c r="D1002" s="70"/>
      <c r="E1002" s="182"/>
      <c r="F1002" s="65"/>
      <c r="G1002" s="65"/>
    </row>
    <row r="1003" spans="2:7">
      <c r="B1003" s="180"/>
      <c r="C1003" s="181"/>
      <c r="D1003" s="70"/>
      <c r="E1003" s="182"/>
      <c r="F1003" s="65"/>
      <c r="G1003" s="65"/>
    </row>
    <row r="1004" spans="2:7">
      <c r="B1004" s="180"/>
      <c r="C1004" s="181"/>
      <c r="D1004" s="70"/>
      <c r="E1004" s="182"/>
      <c r="F1004" s="65"/>
      <c r="G1004" s="65"/>
    </row>
    <row r="1005" spans="2:7">
      <c r="B1005" s="180"/>
      <c r="C1005" s="181"/>
      <c r="D1005" s="70"/>
      <c r="E1005" s="182"/>
      <c r="F1005" s="65"/>
      <c r="G1005" s="65"/>
    </row>
    <row r="1006" spans="2:7">
      <c r="B1006" s="180"/>
      <c r="C1006" s="181"/>
      <c r="D1006" s="70"/>
      <c r="E1006" s="182"/>
      <c r="F1006" s="65"/>
      <c r="G1006" s="65"/>
    </row>
    <row r="1007" spans="2:7">
      <c r="B1007" s="180"/>
      <c r="C1007" s="181"/>
      <c r="D1007" s="70"/>
      <c r="E1007" s="182"/>
      <c r="F1007" s="65"/>
      <c r="G1007" s="65"/>
    </row>
    <row r="1008" spans="2:7">
      <c r="B1008" s="180"/>
      <c r="C1008" s="181"/>
      <c r="D1008" s="70"/>
      <c r="E1008" s="182"/>
      <c r="F1008" s="65"/>
      <c r="G1008" s="65"/>
    </row>
    <row r="1009" spans="2:7">
      <c r="B1009" s="180"/>
      <c r="C1009" s="181"/>
      <c r="D1009" s="70"/>
      <c r="E1009" s="182"/>
      <c r="F1009" s="65"/>
      <c r="G1009" s="65"/>
    </row>
    <row r="1010" spans="2:7">
      <c r="B1010" s="180"/>
      <c r="C1010" s="181"/>
      <c r="D1010" s="70"/>
      <c r="E1010" s="182"/>
      <c r="F1010" s="65"/>
      <c r="G1010" s="65"/>
    </row>
    <row r="1011" spans="2:7">
      <c r="B1011" s="180"/>
      <c r="C1011" s="181"/>
      <c r="D1011" s="70"/>
      <c r="E1011" s="182"/>
      <c r="F1011" s="65"/>
      <c r="G1011" s="65"/>
    </row>
    <row r="1012" spans="2:7">
      <c r="B1012" s="180"/>
      <c r="C1012" s="181"/>
      <c r="D1012" s="70"/>
      <c r="E1012" s="182"/>
      <c r="F1012" s="65"/>
      <c r="G1012" s="65"/>
    </row>
    <row r="1013" spans="2:7">
      <c r="B1013" s="180"/>
      <c r="C1013" s="181"/>
      <c r="D1013" s="70"/>
      <c r="E1013" s="182"/>
      <c r="F1013" s="65"/>
      <c r="G1013" s="65"/>
    </row>
    <row r="1014" spans="2:7">
      <c r="B1014" s="180"/>
      <c r="C1014" s="181"/>
      <c r="D1014" s="70"/>
      <c r="E1014" s="182"/>
      <c r="F1014" s="65"/>
      <c r="G1014" s="65"/>
    </row>
    <row r="1015" spans="2:7">
      <c r="B1015" s="180"/>
      <c r="C1015" s="181"/>
      <c r="D1015" s="70"/>
      <c r="E1015" s="182"/>
      <c r="F1015" s="65"/>
      <c r="G1015" s="65"/>
    </row>
    <row r="1016" spans="2:7">
      <c r="B1016" s="180"/>
      <c r="C1016" s="181"/>
      <c r="D1016" s="70"/>
      <c r="E1016" s="182"/>
      <c r="F1016" s="65"/>
      <c r="G1016" s="65"/>
    </row>
    <row r="1017" spans="2:7">
      <c r="B1017" s="180"/>
      <c r="C1017" s="181"/>
      <c r="D1017" s="70"/>
      <c r="E1017" s="182"/>
      <c r="F1017" s="65"/>
      <c r="G1017" s="65"/>
    </row>
    <row r="1018" spans="2:7">
      <c r="B1018" s="180"/>
      <c r="C1018" s="181"/>
      <c r="D1018" s="70"/>
      <c r="E1018" s="182"/>
      <c r="F1018" s="65"/>
      <c r="G1018" s="65"/>
    </row>
    <row r="1019" spans="2:7">
      <c r="B1019" s="180"/>
      <c r="C1019" s="181"/>
      <c r="D1019" s="70"/>
      <c r="E1019" s="182"/>
      <c r="F1019" s="65"/>
      <c r="G1019" s="65"/>
    </row>
    <row r="1020" spans="2:7">
      <c r="B1020" s="180"/>
      <c r="C1020" s="181"/>
      <c r="D1020" s="70"/>
      <c r="E1020" s="182"/>
      <c r="F1020" s="65"/>
      <c r="G1020" s="65"/>
    </row>
    <row r="1021" spans="2:7">
      <c r="B1021" s="180"/>
      <c r="C1021" s="181"/>
      <c r="D1021" s="70"/>
      <c r="E1021" s="182"/>
      <c r="F1021" s="65"/>
      <c r="G1021" s="65"/>
    </row>
    <row r="1022" spans="2:7">
      <c r="B1022" s="180"/>
      <c r="C1022" s="181"/>
      <c r="D1022" s="70"/>
      <c r="E1022" s="182"/>
      <c r="F1022" s="65"/>
      <c r="G1022" s="65"/>
    </row>
    <row r="1023" spans="2:7">
      <c r="B1023" s="180"/>
      <c r="C1023" s="181"/>
      <c r="D1023" s="70"/>
      <c r="E1023" s="182"/>
      <c r="F1023" s="65"/>
      <c r="G1023" s="65"/>
    </row>
    <row r="1024" spans="2:7">
      <c r="B1024" s="180"/>
      <c r="C1024" s="181"/>
      <c r="D1024" s="70"/>
      <c r="E1024" s="182"/>
      <c r="F1024" s="65"/>
      <c r="G1024" s="65"/>
    </row>
    <row r="1025" spans="2:7">
      <c r="B1025" s="180"/>
      <c r="C1025" s="181"/>
      <c r="D1025" s="70"/>
      <c r="E1025" s="182"/>
      <c r="F1025" s="65"/>
      <c r="G1025" s="65"/>
    </row>
    <row r="1026" spans="2:7">
      <c r="B1026" s="180"/>
      <c r="C1026" s="181"/>
      <c r="D1026" s="70"/>
      <c r="E1026" s="182"/>
      <c r="F1026" s="65"/>
      <c r="G1026" s="65"/>
    </row>
    <row r="1027" spans="2:7">
      <c r="B1027" s="180"/>
      <c r="C1027" s="181"/>
      <c r="D1027" s="70"/>
      <c r="E1027" s="182"/>
      <c r="F1027" s="65"/>
      <c r="G1027" s="65"/>
    </row>
    <row r="1028" spans="2:7">
      <c r="B1028" s="180"/>
      <c r="C1028" s="181"/>
      <c r="D1028" s="70"/>
      <c r="E1028" s="182"/>
      <c r="F1028" s="65"/>
      <c r="G1028" s="65"/>
    </row>
    <row r="1029" spans="2:7">
      <c r="B1029" s="180"/>
      <c r="C1029" s="181"/>
      <c r="D1029" s="70"/>
      <c r="E1029" s="182"/>
      <c r="F1029" s="65"/>
      <c r="G1029" s="65"/>
    </row>
    <row r="1030" spans="2:7">
      <c r="B1030" s="180"/>
      <c r="C1030" s="181"/>
      <c r="D1030" s="70"/>
      <c r="E1030" s="182"/>
      <c r="F1030" s="65"/>
      <c r="G1030" s="65"/>
    </row>
    <row r="1031" spans="2:7">
      <c r="B1031" s="180"/>
      <c r="C1031" s="181"/>
      <c r="D1031" s="70"/>
      <c r="E1031" s="182"/>
      <c r="F1031" s="65"/>
      <c r="G1031" s="65"/>
    </row>
    <row r="1032" spans="2:7">
      <c r="B1032" s="180"/>
      <c r="C1032" s="181"/>
      <c r="D1032" s="70"/>
      <c r="E1032" s="182"/>
      <c r="F1032" s="65"/>
      <c r="G1032" s="65"/>
    </row>
    <row r="1033" spans="2:7">
      <c r="B1033" s="180"/>
      <c r="C1033" s="181"/>
      <c r="D1033" s="70"/>
      <c r="E1033" s="182"/>
      <c r="F1033" s="65"/>
      <c r="G1033" s="65"/>
    </row>
    <row r="1034" spans="2:7">
      <c r="B1034" s="180"/>
      <c r="C1034" s="181"/>
      <c r="D1034" s="70"/>
      <c r="E1034" s="182"/>
      <c r="F1034" s="65"/>
      <c r="G1034" s="65"/>
    </row>
    <row r="1035" spans="2:7">
      <c r="B1035" s="180"/>
      <c r="C1035" s="181"/>
      <c r="D1035" s="70"/>
      <c r="E1035" s="182"/>
      <c r="F1035" s="65"/>
      <c r="G1035" s="65"/>
    </row>
    <row r="1036" spans="2:7">
      <c r="B1036" s="180"/>
      <c r="C1036" s="181"/>
      <c r="D1036" s="70"/>
      <c r="E1036" s="182"/>
      <c r="F1036" s="65"/>
      <c r="G1036" s="65"/>
    </row>
    <row r="1037" spans="2:7">
      <c r="B1037" s="180"/>
      <c r="C1037" s="181"/>
      <c r="D1037" s="70"/>
      <c r="E1037" s="182"/>
      <c r="F1037" s="65"/>
      <c r="G1037" s="65"/>
    </row>
    <row r="1038" spans="2:7">
      <c r="B1038" s="180"/>
      <c r="C1038" s="181"/>
      <c r="D1038" s="70"/>
      <c r="E1038" s="182"/>
      <c r="F1038" s="65"/>
      <c r="G1038" s="65"/>
    </row>
    <row r="1039" spans="2:7">
      <c r="B1039" s="180"/>
      <c r="C1039" s="181"/>
      <c r="D1039" s="70"/>
      <c r="E1039" s="182"/>
      <c r="F1039" s="65"/>
      <c r="G1039" s="65"/>
    </row>
    <row r="1040" spans="2:7">
      <c r="B1040" s="180"/>
      <c r="C1040" s="181"/>
      <c r="D1040" s="70"/>
      <c r="E1040" s="182"/>
      <c r="F1040" s="65"/>
      <c r="G1040" s="65"/>
    </row>
    <row r="1041" spans="2:7">
      <c r="B1041" s="180"/>
      <c r="C1041" s="181"/>
      <c r="D1041" s="70"/>
      <c r="E1041" s="182"/>
      <c r="F1041" s="65"/>
      <c r="G1041" s="65"/>
    </row>
    <row r="1042" spans="2:7">
      <c r="B1042" s="180"/>
      <c r="C1042" s="181"/>
      <c r="D1042" s="70"/>
      <c r="E1042" s="182"/>
      <c r="F1042" s="65"/>
      <c r="G1042" s="65"/>
    </row>
    <row r="1043" spans="2:7">
      <c r="B1043" s="180"/>
      <c r="C1043" s="181"/>
      <c r="D1043" s="70"/>
      <c r="E1043" s="182"/>
      <c r="F1043" s="65"/>
      <c r="G1043" s="65"/>
    </row>
    <row r="1044" spans="2:7">
      <c r="B1044" s="180"/>
      <c r="C1044" s="181"/>
      <c r="D1044" s="70"/>
      <c r="E1044" s="182"/>
      <c r="F1044" s="65"/>
      <c r="G1044" s="65"/>
    </row>
    <row r="1045" spans="2:7">
      <c r="B1045" s="180"/>
      <c r="C1045" s="181"/>
      <c r="D1045" s="70"/>
      <c r="E1045" s="182"/>
      <c r="F1045" s="65"/>
      <c r="G1045" s="65"/>
    </row>
    <row r="1046" spans="2:7">
      <c r="B1046" s="180"/>
      <c r="C1046" s="181"/>
      <c r="D1046" s="70"/>
      <c r="E1046" s="182"/>
      <c r="F1046" s="65"/>
      <c r="G1046" s="65"/>
    </row>
    <row r="1047" spans="2:7">
      <c r="B1047" s="180"/>
      <c r="C1047" s="181"/>
      <c r="D1047" s="70"/>
      <c r="E1047" s="182"/>
      <c r="F1047" s="65"/>
      <c r="G1047" s="65"/>
    </row>
    <row r="1048" spans="2:7">
      <c r="B1048" s="180"/>
      <c r="C1048" s="181"/>
      <c r="D1048" s="70"/>
      <c r="E1048" s="182"/>
      <c r="F1048" s="65"/>
      <c r="G1048" s="65"/>
    </row>
    <row r="1049" spans="2:7">
      <c r="B1049" s="180"/>
      <c r="C1049" s="181"/>
      <c r="D1049" s="70"/>
      <c r="E1049" s="182"/>
      <c r="F1049" s="65"/>
      <c r="G1049" s="65"/>
    </row>
    <row r="1050" spans="2:7">
      <c r="B1050" s="180"/>
      <c r="C1050" s="181"/>
      <c r="D1050" s="70"/>
      <c r="E1050" s="182"/>
      <c r="F1050" s="65"/>
      <c r="G1050" s="65"/>
    </row>
    <row r="1051" spans="2:7">
      <c r="B1051" s="180"/>
      <c r="C1051" s="181"/>
      <c r="D1051" s="70"/>
      <c r="E1051" s="182"/>
      <c r="F1051" s="65"/>
      <c r="G1051" s="65"/>
    </row>
    <row r="1052" spans="2:7">
      <c r="B1052" s="180"/>
      <c r="C1052" s="181"/>
      <c r="D1052" s="70"/>
      <c r="E1052" s="182"/>
      <c r="F1052" s="65"/>
      <c r="G1052" s="65"/>
    </row>
    <row r="1053" spans="2:7">
      <c r="B1053" s="180"/>
      <c r="C1053" s="181"/>
      <c r="D1053" s="70"/>
      <c r="E1053" s="182"/>
      <c r="F1053" s="65"/>
      <c r="G1053" s="65"/>
    </row>
    <row r="1054" spans="2:7">
      <c r="B1054" s="180"/>
      <c r="C1054" s="181"/>
      <c r="D1054" s="70"/>
      <c r="E1054" s="182"/>
      <c r="F1054" s="65"/>
      <c r="G1054" s="65"/>
    </row>
    <row r="1055" spans="2:7">
      <c r="B1055" s="180"/>
      <c r="C1055" s="181"/>
      <c r="D1055" s="70"/>
      <c r="E1055" s="182"/>
      <c r="F1055" s="65"/>
      <c r="G1055" s="65"/>
    </row>
    <row r="1056" spans="2:7">
      <c r="B1056" s="180"/>
      <c r="C1056" s="181"/>
      <c r="D1056" s="70"/>
      <c r="E1056" s="182"/>
      <c r="F1056" s="65"/>
      <c r="G1056" s="65"/>
    </row>
    <row r="1057" spans="2:7">
      <c r="B1057" s="180"/>
      <c r="C1057" s="181"/>
      <c r="D1057" s="70"/>
      <c r="E1057" s="182"/>
      <c r="F1057" s="65"/>
      <c r="G1057" s="65"/>
    </row>
    <row r="1058" spans="2:7">
      <c r="B1058" s="180"/>
      <c r="C1058" s="181"/>
      <c r="D1058" s="70"/>
      <c r="E1058" s="182"/>
      <c r="F1058" s="65"/>
      <c r="G1058" s="65"/>
    </row>
    <row r="1059" spans="2:7">
      <c r="B1059" s="180"/>
      <c r="C1059" s="181"/>
      <c r="D1059" s="70"/>
      <c r="E1059" s="182"/>
      <c r="F1059" s="65"/>
      <c r="G1059" s="65"/>
    </row>
    <row r="1060" spans="2:7">
      <c r="B1060" s="180"/>
      <c r="C1060" s="181"/>
      <c r="D1060" s="70"/>
      <c r="E1060" s="182"/>
      <c r="F1060" s="65"/>
      <c r="G1060" s="65"/>
    </row>
    <row r="1061" spans="2:7">
      <c r="B1061" s="180"/>
      <c r="C1061" s="181"/>
      <c r="D1061" s="70"/>
      <c r="E1061" s="182"/>
      <c r="F1061" s="65"/>
      <c r="G1061" s="65"/>
    </row>
    <row r="1062" spans="2:7">
      <c r="B1062" s="180"/>
      <c r="C1062" s="181"/>
      <c r="D1062" s="70"/>
      <c r="E1062" s="182"/>
      <c r="F1062" s="65"/>
      <c r="G1062" s="65"/>
    </row>
    <row r="1063" spans="2:7">
      <c r="B1063" s="180"/>
      <c r="C1063" s="181"/>
      <c r="D1063" s="70"/>
      <c r="E1063" s="182"/>
      <c r="F1063" s="65"/>
      <c r="G1063" s="65"/>
    </row>
    <row r="1064" spans="2:7">
      <c r="B1064" s="180"/>
      <c r="C1064" s="181"/>
      <c r="D1064" s="70"/>
      <c r="E1064" s="182"/>
      <c r="F1064" s="65"/>
      <c r="G1064" s="65"/>
    </row>
    <row r="1065" spans="2:7">
      <c r="B1065" s="180"/>
      <c r="C1065" s="181"/>
      <c r="D1065" s="70"/>
      <c r="E1065" s="182"/>
      <c r="F1065" s="65"/>
      <c r="G1065" s="65"/>
    </row>
    <row r="1066" spans="2:7">
      <c r="B1066" s="180"/>
      <c r="C1066" s="181"/>
      <c r="D1066" s="70"/>
      <c r="E1066" s="182"/>
      <c r="F1066" s="65"/>
      <c r="G1066" s="65"/>
    </row>
    <row r="1067" spans="2:7">
      <c r="B1067" s="180"/>
      <c r="C1067" s="181"/>
      <c r="D1067" s="70"/>
      <c r="E1067" s="182"/>
      <c r="F1067" s="65"/>
      <c r="G1067" s="65"/>
    </row>
    <row r="1068" spans="2:7">
      <c r="B1068" s="180"/>
      <c r="C1068" s="181"/>
      <c r="D1068" s="70"/>
      <c r="E1068" s="182"/>
      <c r="F1068" s="65"/>
      <c r="G1068" s="65"/>
    </row>
    <row r="1069" spans="2:7">
      <c r="B1069" s="180"/>
      <c r="C1069" s="181"/>
      <c r="D1069" s="70"/>
      <c r="E1069" s="182"/>
      <c r="F1069" s="65"/>
      <c r="G1069" s="65"/>
    </row>
    <row r="1070" spans="2:7">
      <c r="B1070" s="180"/>
      <c r="C1070" s="181"/>
      <c r="D1070" s="70"/>
      <c r="E1070" s="182"/>
      <c r="F1070" s="65"/>
      <c r="G1070" s="65"/>
    </row>
    <row r="1071" spans="2:7">
      <c r="B1071" s="180"/>
      <c r="C1071" s="181"/>
      <c r="D1071" s="70"/>
      <c r="E1071" s="182"/>
      <c r="F1071" s="65"/>
      <c r="G1071" s="65"/>
    </row>
    <row r="1072" spans="2:7">
      <c r="B1072" s="180"/>
      <c r="C1072" s="181"/>
      <c r="D1072" s="70"/>
      <c r="E1072" s="182"/>
      <c r="F1072" s="65"/>
      <c r="G1072" s="65"/>
    </row>
    <row r="1073" spans="2:7">
      <c r="B1073" s="180"/>
      <c r="C1073" s="181"/>
      <c r="D1073" s="70"/>
      <c r="E1073" s="182"/>
      <c r="F1073" s="65"/>
      <c r="G1073" s="65"/>
    </row>
    <row r="1074" spans="2:7">
      <c r="B1074" s="180"/>
      <c r="C1074" s="181"/>
      <c r="D1074" s="70"/>
      <c r="E1074" s="182"/>
      <c r="F1074" s="65"/>
      <c r="G1074" s="65"/>
    </row>
    <row r="1075" spans="2:7">
      <c r="B1075" s="180"/>
      <c r="C1075" s="181"/>
      <c r="D1075" s="70"/>
      <c r="E1075" s="182"/>
      <c r="F1075" s="65"/>
      <c r="G1075" s="65"/>
    </row>
    <row r="1076" spans="2:7">
      <c r="B1076" s="180"/>
      <c r="C1076" s="181"/>
      <c r="D1076" s="70"/>
      <c r="E1076" s="182"/>
      <c r="F1076" s="65"/>
      <c r="G1076" s="65"/>
    </row>
    <row r="1077" spans="2:7">
      <c r="B1077" s="180"/>
      <c r="C1077" s="181"/>
      <c r="D1077" s="70"/>
      <c r="E1077" s="182"/>
      <c r="F1077" s="65"/>
      <c r="G1077" s="65"/>
    </row>
    <row r="1078" spans="2:7">
      <c r="B1078" s="180"/>
      <c r="C1078" s="181"/>
      <c r="D1078" s="70"/>
      <c r="E1078" s="182"/>
      <c r="F1078" s="65"/>
      <c r="G1078" s="65"/>
    </row>
    <row r="1079" spans="2:7">
      <c r="B1079" s="180"/>
      <c r="C1079" s="181"/>
      <c r="D1079" s="70"/>
      <c r="E1079" s="182"/>
      <c r="F1079" s="65"/>
      <c r="G1079" s="65"/>
    </row>
    <row r="1080" spans="2:7">
      <c r="B1080" s="180"/>
      <c r="C1080" s="181"/>
      <c r="D1080" s="70"/>
      <c r="E1080" s="182"/>
      <c r="F1080" s="65"/>
      <c r="G1080" s="65"/>
    </row>
    <row r="1081" spans="2:7">
      <c r="B1081" s="180"/>
      <c r="C1081" s="181"/>
      <c r="D1081" s="70"/>
      <c r="E1081" s="182"/>
      <c r="F1081" s="65"/>
      <c r="G1081" s="65"/>
    </row>
    <row r="1082" spans="2:7">
      <c r="B1082" s="180"/>
      <c r="C1082" s="181"/>
      <c r="D1082" s="70"/>
      <c r="E1082" s="182"/>
      <c r="F1082" s="65"/>
      <c r="G1082" s="65"/>
    </row>
    <row r="1083" spans="2:7">
      <c r="B1083" s="180"/>
      <c r="C1083" s="181"/>
      <c r="D1083" s="70"/>
      <c r="E1083" s="182"/>
      <c r="F1083" s="65"/>
      <c r="G1083" s="65"/>
    </row>
    <row r="1084" spans="2:7">
      <c r="B1084" s="180"/>
      <c r="C1084" s="181"/>
      <c r="D1084" s="70"/>
      <c r="E1084" s="182"/>
      <c r="F1084" s="65"/>
      <c r="G1084" s="65"/>
    </row>
    <row r="1085" spans="2:7">
      <c r="B1085" s="180"/>
      <c r="C1085" s="181"/>
      <c r="D1085" s="70"/>
      <c r="E1085" s="182"/>
      <c r="F1085" s="65"/>
      <c r="G1085" s="65"/>
    </row>
    <row r="1086" spans="2:7">
      <c r="B1086" s="180"/>
      <c r="C1086" s="181"/>
      <c r="D1086" s="70"/>
      <c r="E1086" s="182"/>
      <c r="F1086" s="65"/>
      <c r="G1086" s="65"/>
    </row>
    <row r="1087" spans="2:7">
      <c r="B1087" s="180"/>
      <c r="C1087" s="181"/>
      <c r="D1087" s="70"/>
      <c r="E1087" s="182"/>
      <c r="F1087" s="65"/>
      <c r="G1087" s="65"/>
    </row>
    <row r="1088" spans="2:7">
      <c r="B1088" s="180"/>
      <c r="C1088" s="181"/>
      <c r="D1088" s="70"/>
      <c r="E1088" s="182"/>
      <c r="F1088" s="65"/>
      <c r="G1088" s="65"/>
    </row>
    <row r="1089" spans="2:7">
      <c r="B1089" s="180"/>
      <c r="C1089" s="181"/>
      <c r="D1089" s="70"/>
      <c r="E1089" s="182"/>
      <c r="F1089" s="65"/>
      <c r="G1089" s="65"/>
    </row>
    <row r="1090" spans="2:7">
      <c r="B1090" s="180"/>
      <c r="C1090" s="181"/>
      <c r="D1090" s="70"/>
      <c r="E1090" s="182"/>
      <c r="F1090" s="65"/>
      <c r="G1090" s="65"/>
    </row>
    <row r="1091" spans="2:7">
      <c r="B1091" s="180"/>
      <c r="C1091" s="181"/>
      <c r="D1091" s="70"/>
      <c r="E1091" s="182"/>
      <c r="F1091" s="65"/>
      <c r="G1091" s="65"/>
    </row>
    <row r="1092" spans="2:7">
      <c r="B1092" s="180"/>
      <c r="C1092" s="181"/>
      <c r="D1092" s="70"/>
      <c r="E1092" s="182"/>
      <c r="F1092" s="65"/>
      <c r="G1092" s="65"/>
    </row>
    <row r="1093" spans="2:7">
      <c r="B1093" s="180"/>
      <c r="C1093" s="181"/>
      <c r="D1093" s="70"/>
      <c r="E1093" s="182"/>
      <c r="F1093" s="65"/>
      <c r="G1093" s="65"/>
    </row>
    <row r="1094" spans="2:7">
      <c r="B1094" s="180"/>
      <c r="C1094" s="181"/>
      <c r="D1094" s="70"/>
      <c r="E1094" s="182"/>
      <c r="F1094" s="65"/>
      <c r="G1094" s="65"/>
    </row>
    <row r="1095" spans="2:7">
      <c r="B1095" s="180"/>
      <c r="C1095" s="181"/>
      <c r="D1095" s="70"/>
      <c r="E1095" s="182"/>
      <c r="F1095" s="65"/>
      <c r="G1095" s="65"/>
    </row>
    <row r="1096" spans="2:7">
      <c r="B1096" s="180"/>
      <c r="C1096" s="181"/>
      <c r="D1096" s="70"/>
      <c r="E1096" s="182"/>
      <c r="F1096" s="65"/>
      <c r="G1096" s="65"/>
    </row>
    <row r="1097" spans="2:7">
      <c r="B1097" s="180"/>
      <c r="C1097" s="181"/>
      <c r="D1097" s="70"/>
      <c r="E1097" s="182"/>
      <c r="F1097" s="65"/>
      <c r="G1097" s="65"/>
    </row>
    <row r="1098" spans="2:7">
      <c r="B1098" s="180"/>
      <c r="C1098" s="181"/>
      <c r="D1098" s="70"/>
      <c r="E1098" s="182"/>
      <c r="F1098" s="65"/>
      <c r="G1098" s="65"/>
    </row>
    <row r="1099" spans="2:7">
      <c r="B1099" s="180"/>
      <c r="C1099" s="181"/>
      <c r="D1099" s="70"/>
      <c r="E1099" s="182"/>
      <c r="F1099" s="65"/>
      <c r="G1099" s="65"/>
    </row>
    <row r="1100" spans="2:7">
      <c r="B1100" s="180"/>
      <c r="C1100" s="181"/>
      <c r="D1100" s="70"/>
      <c r="E1100" s="182"/>
      <c r="F1100" s="65"/>
      <c r="G1100" s="65"/>
    </row>
    <row r="1101" spans="2:7">
      <c r="B1101" s="180"/>
      <c r="C1101" s="181"/>
      <c r="D1101" s="70"/>
      <c r="E1101" s="182"/>
      <c r="F1101" s="65"/>
      <c r="G1101" s="65"/>
    </row>
    <row r="1102" spans="2:7">
      <c r="B1102" s="180"/>
      <c r="C1102" s="181"/>
      <c r="D1102" s="70"/>
      <c r="E1102" s="182"/>
      <c r="F1102" s="65"/>
      <c r="G1102" s="65"/>
    </row>
    <row r="1103" spans="2:7">
      <c r="B1103" s="180"/>
      <c r="C1103" s="181"/>
      <c r="D1103" s="70"/>
      <c r="E1103" s="182"/>
      <c r="F1103" s="65"/>
      <c r="G1103" s="65"/>
    </row>
    <row r="1104" spans="2:7">
      <c r="B1104" s="180"/>
      <c r="C1104" s="181"/>
      <c r="D1104" s="70"/>
      <c r="E1104" s="182"/>
      <c r="F1104" s="65"/>
      <c r="G1104" s="65"/>
    </row>
    <row r="1105" spans="2:7">
      <c r="B1105" s="180"/>
      <c r="C1105" s="181"/>
      <c r="D1105" s="70"/>
      <c r="E1105" s="182"/>
      <c r="F1105" s="65"/>
      <c r="G1105" s="65"/>
    </row>
    <row r="1106" spans="2:7">
      <c r="B1106" s="180"/>
      <c r="C1106" s="181"/>
      <c r="D1106" s="70"/>
      <c r="E1106" s="182"/>
      <c r="F1106" s="65"/>
      <c r="G1106" s="65"/>
    </row>
    <row r="1107" spans="2:7">
      <c r="B1107" s="180"/>
      <c r="C1107" s="181"/>
      <c r="D1107" s="70"/>
      <c r="E1107" s="182"/>
      <c r="F1107" s="65"/>
      <c r="G1107" s="65"/>
    </row>
    <row r="1108" spans="2:7">
      <c r="B1108" s="180"/>
      <c r="C1108" s="181"/>
      <c r="D1108" s="70"/>
      <c r="E1108" s="182"/>
      <c r="F1108" s="65"/>
      <c r="G1108" s="65"/>
    </row>
    <row r="1109" spans="2:7">
      <c r="B1109" s="180"/>
      <c r="C1109" s="181"/>
      <c r="D1109" s="70"/>
      <c r="E1109" s="182"/>
      <c r="F1109" s="65"/>
      <c r="G1109" s="65"/>
    </row>
    <row r="1110" spans="2:7">
      <c r="B1110" s="180"/>
      <c r="C1110" s="181"/>
      <c r="D1110" s="70"/>
      <c r="E1110" s="182"/>
      <c r="F1110" s="65"/>
      <c r="G1110" s="65"/>
    </row>
    <row r="1111" spans="2:7">
      <c r="B1111" s="180"/>
      <c r="C1111" s="181"/>
      <c r="D1111" s="70"/>
      <c r="E1111" s="182"/>
      <c r="F1111" s="65"/>
      <c r="G1111" s="65"/>
    </row>
    <row r="1112" spans="2:7">
      <c r="B1112" s="180"/>
      <c r="C1112" s="181"/>
      <c r="D1112" s="70"/>
      <c r="E1112" s="182"/>
      <c r="F1112" s="65"/>
      <c r="G1112" s="65"/>
    </row>
    <row r="1113" spans="2:7">
      <c r="B1113" s="180"/>
      <c r="C1113" s="181"/>
      <c r="D1113" s="70"/>
      <c r="E1113" s="182"/>
      <c r="F1113" s="65"/>
      <c r="G1113" s="65"/>
    </row>
    <row r="1114" spans="2:7">
      <c r="B1114" s="180"/>
      <c r="C1114" s="181"/>
      <c r="D1114" s="70"/>
      <c r="E1114" s="182"/>
      <c r="F1114" s="65"/>
      <c r="G1114" s="65"/>
    </row>
    <row r="1115" spans="2:7">
      <c r="B1115" s="180"/>
      <c r="C1115" s="181"/>
      <c r="D1115" s="70"/>
      <c r="E1115" s="182"/>
      <c r="F1115" s="65"/>
      <c r="G1115" s="65"/>
    </row>
    <row r="1116" spans="2:7">
      <c r="B1116" s="180"/>
      <c r="C1116" s="181"/>
      <c r="D1116" s="70"/>
      <c r="E1116" s="182"/>
      <c r="F1116" s="65"/>
      <c r="G1116" s="65"/>
    </row>
    <row r="1117" spans="2:7">
      <c r="B1117" s="180"/>
      <c r="C1117" s="181"/>
      <c r="D1117" s="70"/>
      <c r="E1117" s="182"/>
      <c r="F1117" s="65"/>
      <c r="G1117" s="65"/>
    </row>
    <row r="1118" spans="2:7">
      <c r="B1118" s="180"/>
      <c r="C1118" s="181"/>
      <c r="D1118" s="70"/>
      <c r="E1118" s="182"/>
      <c r="F1118" s="65"/>
      <c r="G1118" s="65"/>
    </row>
    <row r="1119" spans="2:7">
      <c r="B1119" s="180"/>
      <c r="C1119" s="181"/>
      <c r="D1119" s="70"/>
      <c r="E1119" s="182"/>
      <c r="F1119" s="65"/>
      <c r="G1119" s="65"/>
    </row>
    <row r="1120" spans="2:7">
      <c r="B1120" s="180"/>
      <c r="C1120" s="181"/>
      <c r="D1120" s="70"/>
      <c r="E1120" s="182"/>
      <c r="F1120" s="65"/>
      <c r="G1120" s="65"/>
    </row>
    <row r="1121" spans="2:7">
      <c r="B1121" s="180"/>
      <c r="C1121" s="181"/>
      <c r="D1121" s="70"/>
      <c r="E1121" s="182"/>
      <c r="F1121" s="65"/>
      <c r="G1121" s="65"/>
    </row>
    <row r="1122" spans="2:7">
      <c r="B1122" s="180"/>
      <c r="C1122" s="181"/>
      <c r="D1122" s="70"/>
      <c r="E1122" s="182"/>
      <c r="F1122" s="65"/>
      <c r="G1122" s="65"/>
    </row>
    <row r="1123" spans="2:7">
      <c r="B1123" s="180"/>
      <c r="C1123" s="181"/>
      <c r="D1123" s="70"/>
      <c r="E1123" s="182"/>
      <c r="F1123" s="65"/>
      <c r="G1123" s="65"/>
    </row>
    <row r="1124" spans="2:7">
      <c r="B1124" s="180"/>
      <c r="C1124" s="181"/>
      <c r="D1124" s="70"/>
      <c r="E1124" s="182"/>
      <c r="F1124" s="65"/>
      <c r="G1124" s="65"/>
    </row>
    <row r="1125" spans="2:7">
      <c r="B1125" s="180"/>
      <c r="C1125" s="181"/>
      <c r="D1125" s="70"/>
      <c r="E1125" s="182"/>
      <c r="F1125" s="65"/>
      <c r="G1125" s="65"/>
    </row>
    <row r="1126" spans="2:7">
      <c r="B1126" s="180"/>
      <c r="C1126" s="181"/>
      <c r="D1126" s="70"/>
      <c r="E1126" s="182"/>
      <c r="F1126" s="65"/>
      <c r="G1126" s="65"/>
    </row>
    <row r="1127" spans="2:7">
      <c r="B1127" s="180"/>
      <c r="C1127" s="181"/>
      <c r="D1127" s="70"/>
      <c r="E1127" s="182"/>
      <c r="F1127" s="65"/>
      <c r="G1127" s="65"/>
    </row>
    <row r="1128" spans="2:7">
      <c r="B1128" s="180"/>
      <c r="C1128" s="181"/>
      <c r="D1128" s="70"/>
      <c r="E1128" s="182"/>
      <c r="F1128" s="65"/>
      <c r="G1128" s="65"/>
    </row>
    <row r="1129" spans="2:7">
      <c r="B1129" s="180"/>
      <c r="C1129" s="181"/>
      <c r="D1129" s="70"/>
      <c r="E1129" s="182"/>
      <c r="F1129" s="65"/>
      <c r="G1129" s="65"/>
    </row>
    <row r="1130" spans="2:7">
      <c r="B1130" s="180"/>
      <c r="C1130" s="181"/>
      <c r="D1130" s="70"/>
      <c r="E1130" s="182"/>
      <c r="F1130" s="65"/>
      <c r="G1130" s="65"/>
    </row>
    <row r="1131" spans="2:7">
      <c r="B1131" s="180"/>
      <c r="C1131" s="181"/>
      <c r="D1131" s="70"/>
      <c r="E1131" s="182"/>
      <c r="F1131" s="65"/>
      <c r="G1131" s="65"/>
    </row>
    <row r="1132" spans="2:7">
      <c r="B1132" s="180"/>
      <c r="C1132" s="181"/>
      <c r="D1132" s="70"/>
      <c r="E1132" s="182"/>
      <c r="F1132" s="65"/>
      <c r="G1132" s="65"/>
    </row>
    <row r="1133" spans="2:7">
      <c r="B1133" s="180"/>
      <c r="C1133" s="181"/>
      <c r="D1133" s="70"/>
      <c r="E1133" s="182"/>
      <c r="F1133" s="65"/>
      <c r="G1133" s="65"/>
    </row>
    <row r="1134" spans="2:7">
      <c r="B1134" s="180"/>
      <c r="C1134" s="181"/>
      <c r="D1134" s="70"/>
      <c r="E1134" s="182"/>
      <c r="F1134" s="65"/>
      <c r="G1134" s="65"/>
    </row>
    <row r="1135" spans="2:7">
      <c r="B1135" s="180"/>
      <c r="C1135" s="181"/>
      <c r="D1135" s="70"/>
      <c r="E1135" s="182"/>
      <c r="F1135" s="65"/>
      <c r="G1135" s="65"/>
    </row>
    <row r="1136" spans="2:7">
      <c r="B1136" s="180"/>
      <c r="C1136" s="181"/>
      <c r="D1136" s="70"/>
      <c r="E1136" s="182"/>
      <c r="F1136" s="65"/>
      <c r="G1136" s="65"/>
    </row>
    <row r="1137" spans="2:7">
      <c r="B1137" s="180"/>
      <c r="C1137" s="181"/>
      <c r="D1137" s="70"/>
      <c r="E1137" s="182"/>
      <c r="F1137" s="65"/>
      <c r="G1137" s="65"/>
    </row>
    <row r="1138" spans="2:7">
      <c r="B1138" s="180"/>
      <c r="C1138" s="181"/>
      <c r="D1138" s="70"/>
      <c r="E1138" s="182"/>
      <c r="F1138" s="65"/>
      <c r="G1138" s="65"/>
    </row>
    <row r="1139" spans="2:7">
      <c r="B1139" s="180"/>
      <c r="C1139" s="181"/>
      <c r="D1139" s="70"/>
      <c r="E1139" s="182"/>
      <c r="F1139" s="65"/>
      <c r="G1139" s="65"/>
    </row>
    <row r="1140" spans="2:7">
      <c r="B1140" s="180"/>
      <c r="C1140" s="181"/>
      <c r="D1140" s="70"/>
      <c r="E1140" s="182"/>
      <c r="F1140" s="65"/>
      <c r="G1140" s="65"/>
    </row>
    <row r="1141" spans="2:7">
      <c r="B1141" s="180"/>
      <c r="C1141" s="181"/>
      <c r="D1141" s="70"/>
      <c r="E1141" s="182"/>
      <c r="F1141" s="65"/>
      <c r="G1141" s="65"/>
    </row>
    <row r="1142" spans="2:7">
      <c r="B1142" s="180"/>
      <c r="C1142" s="181"/>
      <c r="D1142" s="70"/>
      <c r="E1142" s="182"/>
      <c r="F1142" s="65"/>
      <c r="G1142" s="65"/>
    </row>
    <row r="1143" spans="2:7">
      <c r="B1143" s="180"/>
      <c r="C1143" s="181"/>
      <c r="D1143" s="70"/>
      <c r="E1143" s="182"/>
      <c r="F1143" s="65"/>
      <c r="G1143" s="65"/>
    </row>
    <row r="1144" spans="2:7">
      <c r="B1144" s="180"/>
      <c r="C1144" s="181"/>
      <c r="D1144" s="70"/>
      <c r="E1144" s="182"/>
      <c r="F1144" s="65"/>
      <c r="G1144" s="65"/>
    </row>
    <row r="1145" spans="2:7">
      <c r="B1145" s="180"/>
      <c r="C1145" s="181"/>
      <c r="D1145" s="70"/>
      <c r="E1145" s="182"/>
      <c r="F1145" s="65"/>
      <c r="G1145" s="65"/>
    </row>
    <row r="1146" spans="2:7">
      <c r="B1146" s="180"/>
      <c r="C1146" s="181"/>
      <c r="D1146" s="70"/>
      <c r="E1146" s="182"/>
      <c r="F1146" s="65"/>
      <c r="G1146" s="65"/>
    </row>
    <row r="1147" spans="2:7">
      <c r="B1147" s="180"/>
      <c r="C1147" s="181"/>
      <c r="D1147" s="70"/>
      <c r="E1147" s="182"/>
      <c r="F1147" s="65"/>
      <c r="G1147" s="65"/>
    </row>
    <row r="1148" spans="2:7">
      <c r="B1148" s="180"/>
      <c r="C1148" s="181"/>
      <c r="D1148" s="70"/>
      <c r="E1148" s="182"/>
      <c r="F1148" s="65"/>
      <c r="G1148" s="65"/>
    </row>
    <row r="1149" spans="2:7">
      <c r="B1149" s="180"/>
      <c r="C1149" s="181"/>
      <c r="D1149" s="70"/>
      <c r="E1149" s="182"/>
      <c r="F1149" s="65"/>
      <c r="G1149" s="65"/>
    </row>
    <row r="1150" spans="2:7">
      <c r="B1150" s="180"/>
      <c r="C1150" s="181"/>
      <c r="D1150" s="70"/>
      <c r="E1150" s="182"/>
      <c r="F1150" s="65"/>
      <c r="G1150" s="65"/>
    </row>
    <row r="1151" spans="2:7">
      <c r="B1151" s="180"/>
      <c r="C1151" s="181"/>
      <c r="D1151" s="70"/>
      <c r="E1151" s="182"/>
      <c r="F1151" s="65"/>
      <c r="G1151" s="65"/>
    </row>
    <row r="1152" spans="2:7">
      <c r="B1152" s="180"/>
      <c r="C1152" s="181"/>
      <c r="D1152" s="70"/>
      <c r="E1152" s="182"/>
      <c r="F1152" s="65"/>
      <c r="G1152" s="65"/>
    </row>
    <row r="1153" spans="2:7">
      <c r="B1153" s="180"/>
      <c r="C1153" s="181"/>
      <c r="D1153" s="70"/>
      <c r="E1153" s="182"/>
      <c r="F1153" s="65"/>
      <c r="G1153" s="65"/>
    </row>
    <row r="1154" spans="2:7">
      <c r="B1154" s="180"/>
      <c r="C1154" s="181"/>
      <c r="D1154" s="70"/>
      <c r="E1154" s="182"/>
      <c r="F1154" s="65"/>
      <c r="G1154" s="65"/>
    </row>
    <row r="1155" spans="2:7">
      <c r="B1155" s="180"/>
      <c r="C1155" s="181"/>
      <c r="D1155" s="70"/>
      <c r="E1155" s="182"/>
      <c r="F1155" s="65"/>
      <c r="G1155" s="65"/>
    </row>
    <row r="1156" spans="2:7">
      <c r="B1156" s="180"/>
      <c r="C1156" s="181"/>
      <c r="D1156" s="70"/>
      <c r="E1156" s="182"/>
      <c r="F1156" s="65"/>
      <c r="G1156" s="65"/>
    </row>
    <row r="1157" spans="2:7">
      <c r="B1157" s="180"/>
      <c r="C1157" s="181"/>
      <c r="D1157" s="70"/>
      <c r="E1157" s="182"/>
      <c r="F1157" s="65"/>
      <c r="G1157" s="65"/>
    </row>
    <row r="1158" spans="2:7">
      <c r="B1158" s="180"/>
      <c r="C1158" s="181"/>
      <c r="D1158" s="70"/>
      <c r="E1158" s="182"/>
      <c r="F1158" s="65"/>
      <c r="G1158" s="65"/>
    </row>
    <row r="1159" spans="2:7">
      <c r="B1159" s="180"/>
      <c r="C1159" s="181"/>
      <c r="D1159" s="70"/>
      <c r="E1159" s="182"/>
      <c r="F1159" s="65"/>
      <c r="G1159" s="65"/>
    </row>
    <row r="1160" spans="2:7">
      <c r="B1160" s="180"/>
      <c r="C1160" s="181"/>
      <c r="D1160" s="70"/>
      <c r="E1160" s="182"/>
      <c r="F1160" s="65"/>
      <c r="G1160" s="65"/>
    </row>
    <row r="1161" spans="2:7">
      <c r="B1161" s="180"/>
      <c r="C1161" s="181"/>
      <c r="D1161" s="70"/>
      <c r="E1161" s="182"/>
      <c r="F1161" s="65"/>
      <c r="G1161" s="65"/>
    </row>
    <row r="1162" spans="2:7">
      <c r="B1162" s="180"/>
      <c r="C1162" s="181"/>
      <c r="D1162" s="70"/>
      <c r="E1162" s="182"/>
      <c r="F1162" s="65"/>
      <c r="G1162" s="65"/>
    </row>
    <row r="1163" spans="2:7">
      <c r="B1163" s="180"/>
      <c r="C1163" s="181"/>
      <c r="D1163" s="70"/>
      <c r="E1163" s="182"/>
      <c r="F1163" s="65"/>
      <c r="G1163" s="65"/>
    </row>
    <row r="1164" spans="2:7">
      <c r="B1164" s="180"/>
      <c r="C1164" s="181"/>
      <c r="D1164" s="70"/>
      <c r="E1164" s="182"/>
      <c r="F1164" s="65"/>
      <c r="G1164" s="65"/>
    </row>
    <row r="1165" spans="2:7">
      <c r="B1165" s="180"/>
      <c r="C1165" s="181"/>
      <c r="D1165" s="70"/>
      <c r="E1165" s="182"/>
      <c r="F1165" s="65"/>
      <c r="G1165" s="65"/>
    </row>
    <row r="1166" spans="2:7">
      <c r="B1166" s="180"/>
      <c r="C1166" s="181"/>
      <c r="D1166" s="70"/>
      <c r="E1166" s="182"/>
      <c r="F1166" s="65"/>
      <c r="G1166" s="65"/>
    </row>
    <row r="1167" spans="2:7">
      <c r="B1167" s="180"/>
      <c r="C1167" s="181"/>
      <c r="D1167" s="70"/>
      <c r="E1167" s="182"/>
      <c r="F1167" s="65"/>
      <c r="G1167" s="65"/>
    </row>
    <row r="1168" spans="2:7">
      <c r="B1168" s="180"/>
      <c r="C1168" s="181"/>
      <c r="D1168" s="70"/>
      <c r="E1168" s="182"/>
      <c r="F1168" s="65"/>
      <c r="G1168" s="65"/>
    </row>
    <row r="1169" spans="2:7">
      <c r="B1169" s="180"/>
      <c r="C1169" s="181"/>
      <c r="D1169" s="70"/>
      <c r="E1169" s="182"/>
      <c r="F1169" s="65"/>
      <c r="G1169" s="65"/>
    </row>
    <row r="1170" spans="2:7">
      <c r="B1170" s="180"/>
      <c r="C1170" s="181"/>
      <c r="D1170" s="70"/>
      <c r="E1170" s="182"/>
      <c r="F1170" s="65"/>
      <c r="G1170" s="65"/>
    </row>
    <row r="1171" spans="2:7">
      <c r="B1171" s="180"/>
      <c r="C1171" s="181"/>
      <c r="D1171" s="70"/>
      <c r="E1171" s="182"/>
      <c r="F1171" s="65"/>
      <c r="G1171" s="65"/>
    </row>
    <row r="1172" spans="2:7">
      <c r="B1172" s="180"/>
      <c r="C1172" s="181"/>
      <c r="D1172" s="70"/>
      <c r="E1172" s="182"/>
      <c r="F1172" s="65"/>
      <c r="G1172" s="65"/>
    </row>
    <row r="1173" spans="2:7">
      <c r="B1173" s="180"/>
      <c r="C1173" s="181"/>
      <c r="D1173" s="70"/>
      <c r="E1173" s="182"/>
      <c r="F1173" s="65"/>
      <c r="G1173" s="65"/>
    </row>
    <row r="1174" spans="2:7">
      <c r="B1174" s="180"/>
      <c r="C1174" s="181"/>
      <c r="D1174" s="70"/>
      <c r="E1174" s="182"/>
      <c r="F1174" s="65"/>
      <c r="G1174" s="65"/>
    </row>
    <row r="1175" spans="2:7">
      <c r="B1175" s="180"/>
      <c r="C1175" s="181"/>
      <c r="D1175" s="70"/>
      <c r="E1175" s="182"/>
      <c r="F1175" s="65"/>
      <c r="G1175" s="65"/>
    </row>
    <row r="1176" spans="2:7">
      <c r="B1176" s="180"/>
      <c r="C1176" s="181"/>
      <c r="D1176" s="70"/>
      <c r="E1176" s="182"/>
      <c r="F1176" s="65"/>
      <c r="G1176" s="65"/>
    </row>
    <row r="1177" spans="2:7">
      <c r="B1177" s="180"/>
      <c r="C1177" s="181"/>
      <c r="D1177" s="70"/>
      <c r="E1177" s="182"/>
      <c r="F1177" s="65"/>
      <c r="G1177" s="65"/>
    </row>
    <row r="1178" spans="2:7">
      <c r="B1178" s="180"/>
      <c r="C1178" s="181"/>
      <c r="D1178" s="70"/>
      <c r="E1178" s="182"/>
      <c r="F1178" s="65"/>
      <c r="G1178" s="65"/>
    </row>
    <row r="1179" spans="2:7">
      <c r="B1179" s="180"/>
      <c r="C1179" s="181"/>
      <c r="D1179" s="70"/>
      <c r="E1179" s="182"/>
      <c r="F1179" s="65"/>
      <c r="G1179" s="65"/>
    </row>
    <row r="1180" spans="2:7">
      <c r="B1180" s="180"/>
      <c r="C1180" s="181"/>
      <c r="D1180" s="70"/>
      <c r="E1180" s="182"/>
      <c r="F1180" s="65"/>
      <c r="G1180" s="65"/>
    </row>
    <row r="1181" spans="2:7">
      <c r="B1181" s="180"/>
      <c r="C1181" s="181"/>
      <c r="D1181" s="70"/>
      <c r="E1181" s="182"/>
      <c r="F1181" s="65"/>
      <c r="G1181" s="65"/>
    </row>
    <row r="1182" spans="2:7">
      <c r="B1182" s="180"/>
      <c r="C1182" s="181"/>
      <c r="D1182" s="70"/>
      <c r="E1182" s="182"/>
      <c r="F1182" s="65"/>
      <c r="G1182" s="65"/>
    </row>
    <row r="1183" spans="2:7">
      <c r="B1183" s="180"/>
      <c r="C1183" s="181"/>
      <c r="D1183" s="70"/>
      <c r="E1183" s="182"/>
      <c r="F1183" s="65"/>
      <c r="G1183" s="65"/>
    </row>
    <row r="1184" spans="2:7">
      <c r="B1184" s="180"/>
      <c r="C1184" s="181"/>
      <c r="D1184" s="70"/>
      <c r="E1184" s="182"/>
      <c r="F1184" s="65"/>
      <c r="G1184" s="65"/>
    </row>
    <row r="1185" spans="2:7">
      <c r="B1185" s="180"/>
      <c r="C1185" s="181"/>
      <c r="D1185" s="70"/>
      <c r="E1185" s="182"/>
      <c r="F1185" s="65"/>
      <c r="G1185" s="65"/>
    </row>
    <row r="1186" spans="2:7">
      <c r="B1186" s="180"/>
      <c r="C1186" s="181"/>
      <c r="D1186" s="70"/>
      <c r="E1186" s="182"/>
      <c r="F1186" s="65"/>
      <c r="G1186" s="65"/>
    </row>
    <row r="1187" spans="2:7">
      <c r="B1187" s="180"/>
      <c r="C1187" s="181"/>
      <c r="D1187" s="70"/>
      <c r="E1187" s="182"/>
      <c r="F1187" s="65"/>
      <c r="G1187" s="65"/>
    </row>
    <row r="1188" spans="2:7">
      <c r="B1188" s="180"/>
      <c r="C1188" s="181"/>
      <c r="D1188" s="70"/>
      <c r="E1188" s="182"/>
      <c r="F1188" s="65"/>
      <c r="G1188" s="65"/>
    </row>
    <row r="1189" spans="2:7">
      <c r="B1189" s="180"/>
      <c r="C1189" s="181"/>
      <c r="D1189" s="70"/>
      <c r="E1189" s="182"/>
      <c r="F1189" s="65"/>
      <c r="G1189" s="65"/>
    </row>
    <row r="1190" spans="2:7">
      <c r="B1190" s="180"/>
      <c r="C1190" s="181"/>
      <c r="D1190" s="70"/>
      <c r="E1190" s="182"/>
      <c r="F1190" s="65"/>
      <c r="G1190" s="65"/>
    </row>
    <row r="1191" spans="2:7">
      <c r="B1191" s="180"/>
      <c r="C1191" s="181"/>
      <c r="D1191" s="70"/>
      <c r="E1191" s="182"/>
      <c r="F1191" s="65"/>
      <c r="G1191" s="65"/>
    </row>
    <row r="1192" spans="2:7">
      <c r="B1192" s="180"/>
      <c r="C1192" s="181"/>
      <c r="D1192" s="70"/>
      <c r="E1192" s="182"/>
      <c r="F1192" s="65"/>
      <c r="G1192" s="65"/>
    </row>
    <row r="1193" spans="2:7">
      <c r="B1193" s="180"/>
      <c r="C1193" s="181"/>
      <c r="D1193" s="70"/>
      <c r="E1193" s="182"/>
      <c r="F1193" s="65"/>
      <c r="G1193" s="65"/>
    </row>
    <row r="1194" spans="2:7">
      <c r="B1194" s="180"/>
      <c r="C1194" s="181"/>
      <c r="D1194" s="70"/>
      <c r="E1194" s="182"/>
      <c r="F1194" s="65"/>
      <c r="G1194" s="65"/>
    </row>
    <row r="1195" spans="2:7">
      <c r="B1195" s="180"/>
      <c r="C1195" s="181"/>
      <c r="D1195" s="70"/>
      <c r="E1195" s="182"/>
      <c r="F1195" s="65"/>
      <c r="G1195" s="65"/>
    </row>
    <row r="1196" spans="2:7">
      <c r="B1196" s="180"/>
      <c r="C1196" s="181"/>
      <c r="D1196" s="70"/>
      <c r="E1196" s="182"/>
      <c r="F1196" s="65"/>
      <c r="G1196" s="65"/>
    </row>
    <row r="1197" spans="2:7">
      <c r="B1197" s="180"/>
      <c r="C1197" s="181"/>
      <c r="D1197" s="70"/>
      <c r="E1197" s="182"/>
      <c r="F1197" s="65"/>
      <c r="G1197" s="65"/>
    </row>
    <row r="1198" spans="2:7">
      <c r="B1198" s="180"/>
      <c r="C1198" s="181"/>
      <c r="D1198" s="70"/>
      <c r="E1198" s="182"/>
      <c r="F1198" s="65"/>
      <c r="G1198" s="65"/>
    </row>
    <row r="1199" spans="2:7">
      <c r="B1199" s="180"/>
      <c r="C1199" s="181"/>
      <c r="D1199" s="70"/>
      <c r="E1199" s="182"/>
      <c r="F1199" s="65"/>
      <c r="G1199" s="65"/>
    </row>
    <row r="1200" spans="2:7">
      <c r="B1200" s="180"/>
      <c r="C1200" s="181"/>
      <c r="D1200" s="70"/>
      <c r="E1200" s="182"/>
      <c r="F1200" s="65"/>
      <c r="G1200" s="65"/>
    </row>
    <row r="1201" spans="2:7">
      <c r="B1201" s="180"/>
      <c r="C1201" s="181"/>
      <c r="D1201" s="70"/>
      <c r="E1201" s="182"/>
      <c r="F1201" s="65"/>
      <c r="G1201" s="65"/>
    </row>
    <row r="1202" spans="2:7">
      <c r="B1202" s="180"/>
      <c r="C1202" s="181"/>
      <c r="D1202" s="70"/>
      <c r="E1202" s="182"/>
      <c r="F1202" s="65"/>
      <c r="G1202" s="65"/>
    </row>
    <row r="1203" spans="2:7">
      <c r="B1203" s="180"/>
      <c r="C1203" s="181"/>
      <c r="D1203" s="70"/>
      <c r="E1203" s="182"/>
      <c r="F1203" s="65"/>
      <c r="G1203" s="65"/>
    </row>
    <row r="1204" spans="2:7">
      <c r="B1204" s="180"/>
      <c r="C1204" s="181"/>
      <c r="D1204" s="70"/>
      <c r="E1204" s="182"/>
      <c r="F1204" s="65"/>
      <c r="G1204" s="65"/>
    </row>
    <row r="1205" spans="2:7">
      <c r="B1205" s="180"/>
      <c r="C1205" s="181"/>
      <c r="D1205" s="70"/>
      <c r="E1205" s="182"/>
      <c r="F1205" s="65"/>
      <c r="G1205" s="65"/>
    </row>
    <row r="1206" spans="2:7">
      <c r="B1206" s="180"/>
      <c r="C1206" s="181"/>
      <c r="D1206" s="70"/>
      <c r="E1206" s="182"/>
      <c r="F1206" s="65"/>
      <c r="G1206" s="65"/>
    </row>
    <row r="1207" spans="2:7">
      <c r="B1207" s="180"/>
      <c r="C1207" s="181"/>
      <c r="D1207" s="70"/>
      <c r="E1207" s="182"/>
      <c r="F1207" s="65"/>
      <c r="G1207" s="65"/>
    </row>
    <row r="1208" spans="2:7">
      <c r="B1208" s="180"/>
      <c r="C1208" s="181"/>
      <c r="D1208" s="70"/>
      <c r="E1208" s="182"/>
      <c r="F1208" s="65"/>
      <c r="G1208" s="65"/>
    </row>
    <row r="1209" spans="2:7">
      <c r="B1209" s="180"/>
      <c r="C1209" s="181"/>
      <c r="D1209" s="70"/>
      <c r="E1209" s="182"/>
      <c r="F1209" s="65"/>
      <c r="G1209" s="65"/>
    </row>
    <row r="1210" spans="2:7">
      <c r="B1210" s="180"/>
      <c r="C1210" s="181"/>
      <c r="D1210" s="70"/>
      <c r="E1210" s="182"/>
      <c r="F1210" s="65"/>
      <c r="G1210" s="65"/>
    </row>
    <row r="1211" spans="2:7">
      <c r="B1211" s="180"/>
      <c r="C1211" s="181"/>
      <c r="D1211" s="70"/>
      <c r="E1211" s="182"/>
      <c r="F1211" s="65"/>
      <c r="G1211" s="65"/>
    </row>
    <row r="1212" spans="2:7">
      <c r="B1212" s="180"/>
      <c r="C1212" s="181"/>
      <c r="D1212" s="70"/>
      <c r="E1212" s="182"/>
      <c r="F1212" s="65"/>
      <c r="G1212" s="65"/>
    </row>
    <row r="1213" spans="2:7">
      <c r="B1213" s="180"/>
      <c r="C1213" s="181"/>
      <c r="D1213" s="70"/>
      <c r="E1213" s="182"/>
      <c r="F1213" s="65"/>
      <c r="G1213" s="65"/>
    </row>
    <row r="1214" spans="2:7">
      <c r="B1214" s="180"/>
      <c r="C1214" s="181"/>
      <c r="D1214" s="70"/>
      <c r="E1214" s="182"/>
      <c r="F1214" s="65"/>
      <c r="G1214" s="65"/>
    </row>
    <row r="1215" spans="2:7">
      <c r="B1215" s="180"/>
      <c r="C1215" s="181"/>
      <c r="D1215" s="70"/>
      <c r="E1215" s="182"/>
      <c r="F1215" s="65"/>
      <c r="G1215" s="65"/>
    </row>
    <row r="1216" spans="2:7">
      <c r="B1216" s="180"/>
      <c r="C1216" s="181"/>
      <c r="D1216" s="70"/>
      <c r="E1216" s="182"/>
      <c r="F1216" s="65"/>
      <c r="G1216" s="65"/>
    </row>
    <row r="1217" spans="2:7">
      <c r="B1217" s="180"/>
      <c r="C1217" s="181"/>
      <c r="D1217" s="70"/>
      <c r="E1217" s="182"/>
      <c r="F1217" s="65"/>
      <c r="G1217" s="65"/>
    </row>
    <row r="1218" spans="2:7">
      <c r="B1218" s="180"/>
      <c r="C1218" s="181"/>
      <c r="D1218" s="70"/>
      <c r="E1218" s="182"/>
      <c r="F1218" s="65"/>
      <c r="G1218" s="65"/>
    </row>
    <row r="1219" spans="2:7">
      <c r="B1219" s="180"/>
      <c r="C1219" s="181"/>
      <c r="D1219" s="70"/>
      <c r="E1219" s="182"/>
      <c r="F1219" s="65"/>
      <c r="G1219" s="65"/>
    </row>
    <row r="1220" spans="2:7">
      <c r="B1220" s="180"/>
      <c r="C1220" s="181"/>
      <c r="D1220" s="70"/>
      <c r="E1220" s="182"/>
      <c r="F1220" s="65"/>
      <c r="G1220" s="65"/>
    </row>
    <row r="1221" spans="2:7">
      <c r="B1221" s="180"/>
      <c r="C1221" s="181"/>
      <c r="D1221" s="70"/>
      <c r="E1221" s="182"/>
      <c r="F1221" s="65"/>
      <c r="G1221" s="65"/>
    </row>
    <row r="1222" spans="2:7">
      <c r="B1222" s="180"/>
      <c r="C1222" s="181"/>
      <c r="D1222" s="70"/>
      <c r="E1222" s="182"/>
      <c r="F1222" s="65"/>
      <c r="G1222" s="65"/>
    </row>
    <row r="1223" spans="2:7">
      <c r="B1223" s="180"/>
      <c r="C1223" s="181"/>
      <c r="D1223" s="70"/>
      <c r="E1223" s="182"/>
      <c r="F1223" s="65"/>
      <c r="G1223" s="65"/>
    </row>
    <row r="1224" spans="2:7">
      <c r="B1224" s="180"/>
      <c r="C1224" s="181"/>
      <c r="D1224" s="70"/>
      <c r="E1224" s="182"/>
      <c r="F1224" s="65"/>
      <c r="G1224" s="65"/>
    </row>
    <row r="1225" spans="2:7">
      <c r="B1225" s="180"/>
      <c r="C1225" s="181"/>
      <c r="D1225" s="70"/>
      <c r="E1225" s="182"/>
      <c r="F1225" s="65"/>
      <c r="G1225" s="65"/>
    </row>
    <row r="1226" spans="2:7">
      <c r="B1226" s="180"/>
      <c r="C1226" s="181"/>
      <c r="D1226" s="70"/>
      <c r="E1226" s="182"/>
      <c r="F1226" s="65"/>
      <c r="G1226" s="65"/>
    </row>
    <row r="1227" spans="2:7">
      <c r="B1227" s="180"/>
      <c r="C1227" s="181"/>
      <c r="D1227" s="70"/>
      <c r="E1227" s="182"/>
      <c r="F1227" s="65"/>
      <c r="G1227" s="65"/>
    </row>
    <row r="1228" spans="2:7">
      <c r="B1228" s="180"/>
      <c r="C1228" s="181"/>
      <c r="D1228" s="70"/>
      <c r="E1228" s="182"/>
      <c r="F1228" s="65"/>
      <c r="G1228" s="65"/>
    </row>
    <row r="1229" spans="2:7">
      <c r="B1229" s="180"/>
      <c r="C1229" s="181"/>
      <c r="D1229" s="70"/>
      <c r="E1229" s="182"/>
      <c r="F1229" s="65"/>
      <c r="G1229" s="65"/>
    </row>
    <row r="1230" spans="2:7">
      <c r="B1230" s="180"/>
      <c r="C1230" s="181"/>
      <c r="D1230" s="70"/>
      <c r="E1230" s="182"/>
      <c r="F1230" s="65"/>
      <c r="G1230" s="65"/>
    </row>
    <row r="1231" spans="2:7">
      <c r="B1231" s="180"/>
      <c r="C1231" s="181"/>
      <c r="D1231" s="70"/>
      <c r="E1231" s="182"/>
      <c r="F1231" s="65"/>
      <c r="G1231" s="65"/>
    </row>
    <row r="1232" spans="2:7">
      <c r="B1232" s="180"/>
      <c r="C1232" s="181"/>
      <c r="D1232" s="70"/>
      <c r="E1232" s="182"/>
      <c r="F1232" s="65"/>
      <c r="G1232" s="65"/>
    </row>
    <row r="1233" spans="2:7">
      <c r="B1233" s="180"/>
      <c r="C1233" s="181"/>
      <c r="D1233" s="70"/>
      <c r="E1233" s="182"/>
      <c r="F1233" s="65"/>
      <c r="G1233" s="65"/>
    </row>
    <row r="1234" spans="2:7">
      <c r="B1234" s="180"/>
      <c r="C1234" s="181"/>
      <c r="D1234" s="70"/>
      <c r="E1234" s="182"/>
      <c r="F1234" s="65"/>
      <c r="G1234" s="65"/>
    </row>
    <row r="1235" spans="2:7">
      <c r="B1235" s="180"/>
      <c r="C1235" s="181"/>
      <c r="D1235" s="70"/>
      <c r="E1235" s="182"/>
      <c r="F1235" s="65"/>
      <c r="G1235" s="65"/>
    </row>
    <row r="1236" spans="2:7">
      <c r="B1236" s="180"/>
      <c r="C1236" s="181"/>
      <c r="D1236" s="70"/>
      <c r="E1236" s="182"/>
      <c r="F1236" s="65"/>
      <c r="G1236" s="65"/>
    </row>
    <row r="1237" spans="2:7">
      <c r="B1237" s="180"/>
      <c r="C1237" s="181"/>
      <c r="D1237" s="70"/>
      <c r="E1237" s="182"/>
      <c r="F1237" s="65"/>
      <c r="G1237" s="65"/>
    </row>
    <row r="1238" spans="2:7">
      <c r="B1238" s="180"/>
      <c r="C1238" s="181"/>
      <c r="D1238" s="70"/>
      <c r="E1238" s="182"/>
      <c r="F1238" s="65"/>
      <c r="G1238" s="65"/>
    </row>
    <row r="1239" spans="2:7">
      <c r="B1239" s="180"/>
      <c r="C1239" s="181"/>
      <c r="D1239" s="70"/>
      <c r="E1239" s="182"/>
      <c r="F1239" s="65"/>
      <c r="G1239" s="65"/>
    </row>
    <row r="1240" spans="2:7">
      <c r="B1240" s="180"/>
      <c r="C1240" s="181"/>
      <c r="D1240" s="70"/>
      <c r="E1240" s="182"/>
      <c r="F1240" s="65"/>
      <c r="G1240" s="65"/>
    </row>
    <row r="1241" spans="2:7">
      <c r="B1241" s="180"/>
      <c r="C1241" s="181"/>
      <c r="D1241" s="70"/>
      <c r="E1241" s="182"/>
      <c r="F1241" s="65"/>
      <c r="G1241" s="65"/>
    </row>
    <row r="1242" spans="2:7">
      <c r="B1242" s="180"/>
      <c r="C1242" s="181"/>
      <c r="D1242" s="70"/>
      <c r="E1242" s="182"/>
      <c r="F1242" s="65"/>
      <c r="G1242" s="65"/>
    </row>
    <row r="1243" spans="2:7">
      <c r="B1243" s="180"/>
      <c r="C1243" s="181"/>
      <c r="D1243" s="70"/>
      <c r="E1243" s="182"/>
      <c r="F1243" s="65"/>
      <c r="G1243" s="65"/>
    </row>
    <row r="1244" spans="2:7">
      <c r="B1244" s="180"/>
      <c r="C1244" s="181"/>
      <c r="D1244" s="70"/>
      <c r="E1244" s="182"/>
      <c r="F1244" s="65"/>
      <c r="G1244" s="65"/>
    </row>
    <row r="1245" spans="2:7">
      <c r="B1245" s="180"/>
      <c r="C1245" s="181"/>
      <c r="D1245" s="70"/>
      <c r="E1245" s="182"/>
      <c r="F1245" s="65"/>
      <c r="G1245" s="65"/>
    </row>
    <row r="1246" spans="2:7">
      <c r="B1246" s="180"/>
      <c r="C1246" s="181"/>
      <c r="D1246" s="70"/>
      <c r="E1246" s="182"/>
      <c r="F1246" s="65"/>
      <c r="G1246" s="65"/>
    </row>
    <row r="1247" spans="2:7">
      <c r="B1247" s="180"/>
      <c r="C1247" s="181"/>
      <c r="D1247" s="70"/>
      <c r="E1247" s="182"/>
      <c r="F1247" s="65"/>
      <c r="G1247" s="65"/>
    </row>
    <row r="1248" spans="2:7">
      <c r="B1248" s="180"/>
      <c r="C1248" s="181"/>
      <c r="D1248" s="70"/>
      <c r="E1248" s="182"/>
      <c r="F1248" s="65"/>
      <c r="G1248" s="65"/>
    </row>
    <row r="1249" spans="2:7">
      <c r="B1249" s="180"/>
      <c r="C1249" s="181"/>
      <c r="D1249" s="70"/>
      <c r="E1249" s="182"/>
      <c r="F1249" s="65"/>
      <c r="G1249" s="65"/>
    </row>
    <row r="1250" spans="2:7">
      <c r="B1250" s="180"/>
      <c r="C1250" s="181"/>
      <c r="D1250" s="70"/>
      <c r="E1250" s="182"/>
      <c r="F1250" s="65"/>
      <c r="G1250" s="65"/>
    </row>
    <row r="1251" spans="2:7">
      <c r="B1251" s="180"/>
      <c r="C1251" s="181"/>
      <c r="D1251" s="70"/>
      <c r="E1251" s="182"/>
      <c r="F1251" s="65"/>
      <c r="G1251" s="65"/>
    </row>
    <row r="1252" spans="2:7">
      <c r="B1252" s="180"/>
      <c r="C1252" s="181"/>
      <c r="D1252" s="70"/>
      <c r="E1252" s="182"/>
      <c r="F1252" s="65"/>
      <c r="G1252" s="65"/>
    </row>
    <row r="1253" spans="2:7">
      <c r="B1253" s="180"/>
      <c r="C1253" s="181"/>
      <c r="D1253" s="70"/>
      <c r="E1253" s="182"/>
      <c r="F1253" s="65"/>
      <c r="G1253" s="65"/>
    </row>
    <row r="1254" spans="2:7">
      <c r="B1254" s="180"/>
      <c r="C1254" s="181"/>
      <c r="D1254" s="70"/>
      <c r="E1254" s="182"/>
      <c r="F1254" s="65"/>
      <c r="G1254" s="65"/>
    </row>
    <row r="1255" spans="2:7">
      <c r="B1255" s="180"/>
      <c r="C1255" s="181"/>
      <c r="D1255" s="70"/>
      <c r="E1255" s="182"/>
      <c r="F1255" s="65"/>
      <c r="G1255" s="65"/>
    </row>
    <row r="1256" spans="2:7">
      <c r="B1256" s="180"/>
      <c r="C1256" s="181"/>
      <c r="D1256" s="70"/>
      <c r="E1256" s="182"/>
      <c r="F1256" s="65"/>
      <c r="G1256" s="65"/>
    </row>
    <row r="1257" spans="2:7">
      <c r="B1257" s="180"/>
      <c r="C1257" s="181"/>
      <c r="D1257" s="70"/>
      <c r="E1257" s="182"/>
      <c r="F1257" s="65"/>
      <c r="G1257" s="65"/>
    </row>
    <row r="1258" spans="2:7">
      <c r="B1258" s="180"/>
      <c r="C1258" s="181"/>
      <c r="D1258" s="70"/>
      <c r="E1258" s="182"/>
      <c r="F1258" s="65"/>
      <c r="G1258" s="65"/>
    </row>
    <row r="1259" spans="2:7">
      <c r="B1259" s="180"/>
      <c r="C1259" s="181"/>
      <c r="D1259" s="70"/>
      <c r="E1259" s="182"/>
      <c r="F1259" s="65"/>
      <c r="G1259" s="65"/>
    </row>
    <row r="1260" spans="2:7">
      <c r="B1260" s="180"/>
      <c r="C1260" s="181"/>
      <c r="D1260" s="70"/>
      <c r="E1260" s="182"/>
      <c r="F1260" s="65"/>
      <c r="G1260" s="65"/>
    </row>
    <row r="1261" spans="2:7">
      <c r="B1261" s="180"/>
      <c r="C1261" s="181"/>
      <c r="D1261" s="70"/>
      <c r="E1261" s="182"/>
      <c r="F1261" s="65"/>
      <c r="G1261" s="65"/>
    </row>
    <row r="1262" spans="2:7">
      <c r="B1262" s="180"/>
      <c r="C1262" s="181"/>
      <c r="D1262" s="70"/>
      <c r="E1262" s="182"/>
      <c r="F1262" s="65"/>
      <c r="G1262" s="65"/>
    </row>
    <row r="1263" spans="2:7">
      <c r="B1263" s="180"/>
      <c r="C1263" s="181"/>
      <c r="D1263" s="70"/>
      <c r="E1263" s="182"/>
      <c r="F1263" s="65"/>
      <c r="G1263" s="65"/>
    </row>
    <row r="1264" spans="2:7">
      <c r="B1264" s="180"/>
      <c r="C1264" s="181"/>
      <c r="D1264" s="70"/>
      <c r="E1264" s="182"/>
      <c r="F1264" s="65"/>
      <c r="G1264" s="65"/>
    </row>
    <row r="1265" spans="2:7">
      <c r="B1265" s="180"/>
      <c r="C1265" s="181"/>
      <c r="D1265" s="70"/>
      <c r="E1265" s="182"/>
      <c r="F1265" s="65"/>
      <c r="G1265" s="65"/>
    </row>
    <row r="1266" spans="2:7">
      <c r="B1266" s="180"/>
      <c r="C1266" s="181"/>
      <c r="D1266" s="70"/>
      <c r="E1266" s="182"/>
      <c r="F1266" s="65"/>
      <c r="G1266" s="65"/>
    </row>
    <row r="1267" spans="2:7">
      <c r="B1267" s="180"/>
      <c r="C1267" s="181"/>
      <c r="D1267" s="70"/>
      <c r="E1267" s="182"/>
      <c r="F1267" s="65"/>
      <c r="G1267" s="65"/>
    </row>
    <row r="1268" spans="2:7">
      <c r="B1268" s="180"/>
      <c r="C1268" s="181"/>
      <c r="D1268" s="70"/>
      <c r="E1268" s="182"/>
      <c r="F1268" s="65"/>
      <c r="G1268" s="65"/>
    </row>
    <row r="1269" spans="2:7">
      <c r="B1269" s="180"/>
      <c r="C1269" s="181"/>
      <c r="D1269" s="70"/>
      <c r="E1269" s="182"/>
      <c r="F1269" s="65"/>
      <c r="G1269" s="65"/>
    </row>
    <row r="1270" spans="2:7">
      <c r="B1270" s="180"/>
      <c r="C1270" s="181"/>
      <c r="D1270" s="70"/>
      <c r="E1270" s="182"/>
      <c r="F1270" s="65"/>
      <c r="G1270" s="65"/>
    </row>
    <row r="1271" spans="2:7">
      <c r="B1271" s="180"/>
      <c r="C1271" s="181"/>
      <c r="D1271" s="70"/>
      <c r="E1271" s="182"/>
      <c r="F1271" s="65"/>
      <c r="G1271" s="65"/>
    </row>
    <row r="1272" spans="2:7">
      <c r="B1272" s="180"/>
      <c r="C1272" s="181"/>
      <c r="D1272" s="70"/>
      <c r="E1272" s="182"/>
      <c r="F1272" s="65"/>
      <c r="G1272" s="65"/>
    </row>
    <row r="1273" spans="2:7">
      <c r="B1273" s="180"/>
      <c r="C1273" s="181"/>
      <c r="D1273" s="70"/>
      <c r="E1273" s="182"/>
      <c r="F1273" s="65"/>
      <c r="G1273" s="65"/>
    </row>
    <row r="1274" spans="2:7">
      <c r="B1274" s="180"/>
      <c r="C1274" s="181"/>
      <c r="D1274" s="70"/>
      <c r="E1274" s="182"/>
      <c r="F1274" s="65"/>
      <c r="G1274" s="65"/>
    </row>
    <row r="1275" spans="2:7">
      <c r="B1275" s="180"/>
      <c r="C1275" s="181"/>
      <c r="D1275" s="70"/>
      <c r="E1275" s="182"/>
      <c r="F1275" s="65"/>
      <c r="G1275" s="65"/>
    </row>
    <row r="1276" spans="2:7">
      <c r="B1276" s="180"/>
      <c r="C1276" s="181"/>
      <c r="D1276" s="70"/>
      <c r="E1276" s="182"/>
      <c r="F1276" s="65"/>
      <c r="G1276" s="65"/>
    </row>
    <row r="1277" spans="2:7">
      <c r="B1277" s="180"/>
      <c r="C1277" s="181"/>
      <c r="D1277" s="70"/>
      <c r="E1277" s="182"/>
      <c r="F1277" s="65"/>
      <c r="G1277" s="65"/>
    </row>
    <row r="1278" spans="2:7">
      <c r="B1278" s="180"/>
      <c r="C1278" s="181"/>
      <c r="D1278" s="70"/>
      <c r="E1278" s="182"/>
      <c r="F1278" s="65"/>
      <c r="G1278" s="65"/>
    </row>
    <row r="1279" spans="2:7">
      <c r="B1279" s="180"/>
      <c r="C1279" s="181"/>
      <c r="D1279" s="70"/>
      <c r="E1279" s="182"/>
      <c r="F1279" s="65"/>
      <c r="G1279" s="65"/>
    </row>
    <row r="1280" spans="2:7">
      <c r="B1280" s="180"/>
      <c r="C1280" s="181"/>
      <c r="D1280" s="70"/>
      <c r="E1280" s="182"/>
      <c r="F1280" s="65"/>
      <c r="G1280" s="65"/>
    </row>
    <row r="1281" spans="2:7">
      <c r="B1281" s="180"/>
      <c r="C1281" s="181"/>
      <c r="D1281" s="70"/>
      <c r="E1281" s="182"/>
      <c r="F1281" s="65"/>
      <c r="G1281" s="65"/>
    </row>
    <row r="1282" spans="2:7">
      <c r="B1282" s="180"/>
      <c r="C1282" s="181"/>
      <c r="D1282" s="70"/>
      <c r="E1282" s="182"/>
      <c r="F1282" s="65"/>
      <c r="G1282" s="65"/>
    </row>
    <row r="1283" spans="2:7">
      <c r="B1283" s="180"/>
      <c r="C1283" s="181"/>
      <c r="D1283" s="70"/>
      <c r="E1283" s="182"/>
      <c r="F1283" s="65"/>
      <c r="G1283" s="65"/>
    </row>
    <row r="1284" spans="2:7">
      <c r="B1284" s="180"/>
      <c r="C1284" s="181"/>
      <c r="D1284" s="70"/>
      <c r="E1284" s="182"/>
      <c r="F1284" s="65"/>
      <c r="G1284" s="65"/>
    </row>
    <row r="1285" spans="2:7">
      <c r="B1285" s="180"/>
      <c r="C1285" s="181"/>
      <c r="D1285" s="70"/>
      <c r="E1285" s="182"/>
      <c r="F1285" s="65"/>
      <c r="G1285" s="65"/>
    </row>
    <row r="1286" spans="2:7">
      <c r="B1286" s="180"/>
      <c r="C1286" s="181"/>
      <c r="D1286" s="70"/>
      <c r="E1286" s="182"/>
      <c r="F1286" s="65"/>
      <c r="G1286" s="65"/>
    </row>
    <row r="1287" spans="2:7">
      <c r="B1287" s="180"/>
      <c r="C1287" s="181"/>
      <c r="D1287" s="70"/>
      <c r="E1287" s="182"/>
      <c r="F1287" s="65"/>
      <c r="G1287" s="65"/>
    </row>
    <row r="1288" spans="2:7">
      <c r="B1288" s="180"/>
      <c r="C1288" s="181"/>
      <c r="D1288" s="70"/>
      <c r="E1288" s="182"/>
      <c r="F1288" s="65"/>
      <c r="G1288" s="65"/>
    </row>
    <row r="1289" spans="2:7">
      <c r="B1289" s="180"/>
      <c r="C1289" s="181"/>
      <c r="D1289" s="70"/>
      <c r="E1289" s="182"/>
      <c r="F1289" s="65"/>
      <c r="G1289" s="65"/>
    </row>
    <row r="1290" spans="2:7">
      <c r="B1290" s="180"/>
      <c r="C1290" s="181"/>
      <c r="D1290" s="70"/>
      <c r="E1290" s="182"/>
      <c r="F1290" s="65"/>
      <c r="G1290" s="65"/>
    </row>
    <row r="1291" spans="2:7">
      <c r="B1291" s="180"/>
      <c r="C1291" s="181"/>
      <c r="D1291" s="70"/>
      <c r="E1291" s="182"/>
      <c r="F1291" s="65"/>
      <c r="G1291" s="65"/>
    </row>
    <row r="1292" spans="2:7">
      <c r="B1292" s="180"/>
      <c r="C1292" s="181"/>
      <c r="D1292" s="70"/>
      <c r="E1292" s="182"/>
      <c r="F1292" s="65"/>
      <c r="G1292" s="65"/>
    </row>
    <row r="1293" spans="2:7">
      <c r="B1293" s="180"/>
      <c r="C1293" s="181"/>
      <c r="D1293" s="70"/>
      <c r="E1293" s="182"/>
      <c r="F1293" s="65"/>
      <c r="G1293" s="65"/>
    </row>
    <row r="1294" spans="2:7">
      <c r="B1294" s="180"/>
      <c r="C1294" s="181"/>
      <c r="D1294" s="70"/>
      <c r="E1294" s="182"/>
      <c r="F1294" s="65"/>
      <c r="G1294" s="65"/>
    </row>
    <row r="1295" spans="2:7">
      <c r="B1295" s="180"/>
      <c r="C1295" s="181"/>
      <c r="D1295" s="70"/>
      <c r="E1295" s="182"/>
      <c r="F1295" s="65"/>
      <c r="G1295" s="65"/>
    </row>
    <row r="1296" spans="2:7">
      <c r="B1296" s="180"/>
      <c r="C1296" s="181"/>
      <c r="D1296" s="70"/>
      <c r="E1296" s="182"/>
      <c r="F1296" s="65"/>
      <c r="G1296" s="65"/>
    </row>
    <row r="1297" spans="2:7">
      <c r="B1297" s="180"/>
      <c r="C1297" s="181"/>
      <c r="D1297" s="70"/>
      <c r="E1297" s="182"/>
      <c r="F1297" s="65"/>
      <c r="G1297" s="65"/>
    </row>
    <row r="1298" spans="2:7">
      <c r="B1298" s="180"/>
      <c r="C1298" s="181"/>
      <c r="D1298" s="70"/>
      <c r="E1298" s="182"/>
      <c r="F1298" s="65"/>
      <c r="G1298" s="65"/>
    </row>
    <row r="1299" spans="2:7">
      <c r="B1299" s="180"/>
      <c r="C1299" s="181"/>
      <c r="D1299" s="70"/>
      <c r="E1299" s="182"/>
      <c r="F1299" s="65"/>
      <c r="G1299" s="65"/>
    </row>
    <row r="1300" spans="2:7">
      <c r="B1300" s="180"/>
      <c r="C1300" s="181"/>
      <c r="D1300" s="70"/>
      <c r="E1300" s="182"/>
      <c r="F1300" s="65"/>
      <c r="G1300" s="65"/>
    </row>
    <row r="1301" spans="2:7">
      <c r="B1301" s="180"/>
      <c r="C1301" s="181"/>
      <c r="D1301" s="70"/>
      <c r="E1301" s="182"/>
      <c r="F1301" s="65"/>
      <c r="G1301" s="65"/>
    </row>
    <row r="1302" spans="2:7">
      <c r="B1302" s="180"/>
      <c r="C1302" s="181"/>
      <c r="D1302" s="70"/>
      <c r="E1302" s="182"/>
      <c r="F1302" s="65"/>
      <c r="G1302" s="65"/>
    </row>
    <row r="1303" spans="2:7">
      <c r="B1303" s="180"/>
      <c r="C1303" s="181"/>
      <c r="D1303" s="70"/>
      <c r="E1303" s="182"/>
      <c r="F1303" s="65"/>
      <c r="G1303" s="65"/>
    </row>
    <row r="1304" spans="2:7">
      <c r="B1304" s="180"/>
      <c r="C1304" s="181"/>
      <c r="D1304" s="70"/>
      <c r="E1304" s="182"/>
      <c r="F1304" s="65"/>
      <c r="G1304" s="65"/>
    </row>
    <row r="1305" spans="2:7">
      <c r="B1305" s="180"/>
      <c r="C1305" s="181"/>
      <c r="D1305" s="70"/>
      <c r="E1305" s="182"/>
      <c r="F1305" s="65"/>
      <c r="G1305" s="65"/>
    </row>
    <row r="1306" spans="2:7">
      <c r="B1306" s="180"/>
      <c r="C1306" s="181"/>
      <c r="D1306" s="70"/>
      <c r="E1306" s="182"/>
      <c r="F1306" s="65"/>
      <c r="G1306" s="65"/>
    </row>
    <row r="1307" spans="2:7">
      <c r="B1307" s="180"/>
      <c r="C1307" s="181"/>
      <c r="D1307" s="70"/>
      <c r="E1307" s="182"/>
      <c r="F1307" s="65"/>
      <c r="G1307" s="65"/>
    </row>
    <row r="1308" spans="2:7">
      <c r="B1308" s="180"/>
      <c r="C1308" s="181"/>
      <c r="D1308" s="70"/>
      <c r="E1308" s="182"/>
      <c r="F1308" s="65"/>
      <c r="G1308" s="65"/>
    </row>
    <row r="1309" spans="2:7">
      <c r="B1309" s="180"/>
      <c r="C1309" s="181"/>
      <c r="D1309" s="70"/>
      <c r="E1309" s="182"/>
      <c r="F1309" s="65"/>
      <c r="G1309" s="65"/>
    </row>
    <row r="1310" spans="2:7">
      <c r="B1310" s="180"/>
      <c r="C1310" s="181"/>
      <c r="D1310" s="70"/>
      <c r="E1310" s="182"/>
      <c r="F1310" s="65"/>
      <c r="G1310" s="65"/>
    </row>
    <row r="1311" spans="2:7">
      <c r="B1311" s="180"/>
      <c r="C1311" s="181"/>
      <c r="D1311" s="70"/>
      <c r="E1311" s="182"/>
      <c r="F1311" s="65"/>
      <c r="G1311" s="65"/>
    </row>
    <row r="1312" spans="2:7">
      <c r="B1312" s="180"/>
      <c r="C1312" s="181"/>
      <c r="D1312" s="70"/>
      <c r="E1312" s="182"/>
      <c r="F1312" s="65"/>
      <c r="G1312" s="65"/>
    </row>
    <row r="1313" spans="2:7">
      <c r="B1313" s="180"/>
      <c r="C1313" s="181"/>
      <c r="D1313" s="70"/>
      <c r="E1313" s="182"/>
      <c r="F1313" s="65"/>
      <c r="G1313" s="65"/>
    </row>
    <row r="1314" spans="2:7">
      <c r="B1314" s="180"/>
      <c r="C1314" s="181"/>
      <c r="D1314" s="70"/>
      <c r="E1314" s="182"/>
      <c r="F1314" s="65"/>
      <c r="G1314" s="65"/>
    </row>
    <row r="1315" spans="2:7">
      <c r="B1315" s="180"/>
      <c r="C1315" s="181"/>
      <c r="D1315" s="70"/>
      <c r="E1315" s="182"/>
      <c r="F1315" s="65"/>
      <c r="G1315" s="65"/>
    </row>
    <row r="1316" spans="2:7">
      <c r="B1316" s="180"/>
      <c r="C1316" s="181"/>
      <c r="D1316" s="70"/>
      <c r="E1316" s="182"/>
      <c r="F1316" s="65"/>
      <c r="G1316" s="65"/>
    </row>
    <row r="1317" spans="2:7">
      <c r="B1317" s="180"/>
      <c r="C1317" s="181"/>
      <c r="D1317" s="70"/>
      <c r="E1317" s="182"/>
      <c r="F1317" s="65"/>
      <c r="G1317" s="65"/>
    </row>
    <row r="1318" spans="2:7">
      <c r="B1318" s="180"/>
      <c r="C1318" s="181"/>
      <c r="D1318" s="70"/>
      <c r="E1318" s="182"/>
      <c r="F1318" s="65"/>
      <c r="G1318" s="65"/>
    </row>
    <row r="1319" spans="2:7">
      <c r="B1319" s="180"/>
      <c r="C1319" s="181"/>
      <c r="D1319" s="70"/>
      <c r="E1319" s="182"/>
      <c r="F1319" s="65"/>
      <c r="G1319" s="65"/>
    </row>
    <row r="1320" spans="2:7">
      <c r="B1320" s="180"/>
      <c r="C1320" s="181"/>
      <c r="D1320" s="70"/>
      <c r="E1320" s="182"/>
      <c r="F1320" s="65"/>
      <c r="G1320" s="65"/>
    </row>
    <row r="1321" spans="2:7">
      <c r="B1321" s="180"/>
      <c r="C1321" s="181"/>
      <c r="D1321" s="70"/>
      <c r="E1321" s="182"/>
      <c r="F1321" s="65"/>
      <c r="G1321" s="65"/>
    </row>
    <row r="1322" spans="2:7">
      <c r="B1322" s="180"/>
      <c r="C1322" s="181"/>
      <c r="D1322" s="70"/>
      <c r="E1322" s="182"/>
      <c r="F1322" s="65"/>
      <c r="G1322" s="65"/>
    </row>
    <row r="1323" spans="2:7">
      <c r="B1323" s="180"/>
      <c r="C1323" s="181"/>
      <c r="D1323" s="70"/>
      <c r="E1323" s="182"/>
      <c r="F1323" s="65"/>
      <c r="G1323" s="65"/>
    </row>
    <row r="1324" spans="2:7">
      <c r="B1324" s="180"/>
      <c r="C1324" s="181"/>
      <c r="D1324" s="70"/>
      <c r="E1324" s="182"/>
      <c r="F1324" s="65"/>
      <c r="G1324" s="65"/>
    </row>
    <row r="1325" spans="2:7">
      <c r="B1325" s="180"/>
      <c r="C1325" s="181"/>
      <c r="D1325" s="70"/>
      <c r="E1325" s="182"/>
      <c r="F1325" s="65"/>
      <c r="G1325" s="65"/>
    </row>
    <row r="1326" spans="2:7">
      <c r="B1326" s="180"/>
      <c r="C1326" s="181"/>
      <c r="D1326" s="70"/>
      <c r="E1326" s="182"/>
      <c r="F1326" s="65"/>
      <c r="G1326" s="65"/>
    </row>
    <row r="1327" spans="2:7">
      <c r="B1327" s="180"/>
      <c r="C1327" s="181"/>
      <c r="D1327" s="70"/>
      <c r="E1327" s="182"/>
      <c r="F1327" s="65"/>
      <c r="G1327" s="65"/>
    </row>
    <row r="1328" spans="2:7">
      <c r="B1328" s="180"/>
      <c r="C1328" s="181"/>
      <c r="D1328" s="70"/>
      <c r="E1328" s="182"/>
      <c r="F1328" s="65"/>
      <c r="G1328" s="65"/>
    </row>
    <row r="1329" spans="2:7">
      <c r="B1329" s="180"/>
      <c r="C1329" s="181"/>
      <c r="D1329" s="70"/>
      <c r="E1329" s="182"/>
      <c r="F1329" s="65"/>
      <c r="G1329" s="65"/>
    </row>
    <row r="1330" spans="2:7">
      <c r="B1330" s="180"/>
      <c r="C1330" s="181"/>
      <c r="D1330" s="70"/>
      <c r="E1330" s="182"/>
      <c r="F1330" s="65"/>
      <c r="G1330" s="65"/>
    </row>
    <row r="1331" spans="2:7">
      <c r="B1331" s="180"/>
      <c r="C1331" s="181"/>
      <c r="D1331" s="70"/>
      <c r="E1331" s="182"/>
      <c r="F1331" s="65"/>
      <c r="G1331" s="65"/>
    </row>
    <row r="1332" spans="2:7">
      <c r="B1332" s="180"/>
      <c r="C1332" s="181"/>
      <c r="D1332" s="70"/>
      <c r="E1332" s="182"/>
      <c r="F1332" s="65"/>
      <c r="G1332" s="65"/>
    </row>
    <row r="1333" spans="2:7">
      <c r="B1333" s="180"/>
      <c r="C1333" s="181"/>
      <c r="D1333" s="70"/>
      <c r="E1333" s="182"/>
      <c r="F1333" s="65"/>
      <c r="G1333" s="65"/>
    </row>
    <row r="1334" spans="2:7">
      <c r="B1334" s="180"/>
      <c r="C1334" s="181"/>
      <c r="D1334" s="70"/>
      <c r="E1334" s="182"/>
      <c r="F1334" s="65"/>
      <c r="G1334" s="65"/>
    </row>
    <row r="1335" spans="2:7">
      <c r="B1335" s="180"/>
      <c r="C1335" s="181"/>
      <c r="D1335" s="70"/>
      <c r="E1335" s="182"/>
      <c r="F1335" s="65"/>
      <c r="G1335" s="65"/>
    </row>
    <row r="1336" spans="2:7">
      <c r="B1336" s="180"/>
      <c r="C1336" s="181"/>
      <c r="D1336" s="70"/>
      <c r="E1336" s="182"/>
      <c r="F1336" s="65"/>
      <c r="G1336" s="65"/>
    </row>
    <row r="1337" spans="2:7">
      <c r="B1337" s="180"/>
      <c r="C1337" s="181"/>
      <c r="D1337" s="70"/>
      <c r="E1337" s="182"/>
      <c r="F1337" s="65"/>
      <c r="G1337" s="65"/>
    </row>
    <row r="1338" spans="2:7">
      <c r="B1338" s="180"/>
      <c r="C1338" s="181"/>
      <c r="D1338" s="70"/>
      <c r="E1338" s="182"/>
      <c r="F1338" s="65"/>
      <c r="G1338" s="65"/>
    </row>
    <row r="1339" spans="2:7">
      <c r="B1339" s="180"/>
      <c r="C1339" s="181"/>
      <c r="D1339" s="70"/>
      <c r="E1339" s="182"/>
      <c r="F1339" s="65"/>
      <c r="G1339" s="65"/>
    </row>
    <row r="1340" spans="2:7">
      <c r="B1340" s="180"/>
      <c r="C1340" s="181"/>
      <c r="D1340" s="70"/>
      <c r="E1340" s="182"/>
      <c r="F1340" s="65"/>
      <c r="G1340" s="65"/>
    </row>
    <row r="1341" spans="2:7">
      <c r="B1341" s="180"/>
      <c r="C1341" s="181"/>
      <c r="D1341" s="70"/>
      <c r="E1341" s="182"/>
      <c r="F1341" s="65"/>
      <c r="G1341" s="65"/>
    </row>
    <row r="1342" spans="2:7">
      <c r="B1342" s="180"/>
      <c r="C1342" s="181"/>
      <c r="D1342" s="70"/>
      <c r="E1342" s="182"/>
      <c r="F1342" s="65"/>
      <c r="G1342" s="65"/>
    </row>
    <row r="1343" spans="2:7">
      <c r="B1343" s="180"/>
      <c r="C1343" s="181"/>
      <c r="D1343" s="70"/>
      <c r="E1343" s="182"/>
      <c r="F1343" s="65"/>
      <c r="G1343" s="65"/>
    </row>
    <row r="1344" spans="2:7">
      <c r="B1344" s="180"/>
      <c r="C1344" s="181"/>
      <c r="D1344" s="70"/>
      <c r="E1344" s="182"/>
      <c r="F1344" s="65"/>
      <c r="G1344" s="65"/>
    </row>
    <row r="1345" spans="2:7">
      <c r="B1345" s="180"/>
      <c r="C1345" s="181"/>
      <c r="D1345" s="70"/>
      <c r="E1345" s="182"/>
      <c r="F1345" s="65"/>
      <c r="G1345" s="65"/>
    </row>
    <row r="1346" spans="2:7">
      <c r="B1346" s="180"/>
      <c r="C1346" s="181"/>
      <c r="D1346" s="70"/>
      <c r="E1346" s="182"/>
      <c r="F1346" s="65"/>
      <c r="G1346" s="65"/>
    </row>
    <row r="1347" spans="2:7">
      <c r="B1347" s="180"/>
      <c r="C1347" s="181"/>
      <c r="D1347" s="70"/>
      <c r="E1347" s="182"/>
      <c r="F1347" s="65"/>
      <c r="G1347" s="65"/>
    </row>
    <row r="1348" spans="2:7">
      <c r="B1348" s="180"/>
      <c r="C1348" s="181"/>
      <c r="D1348" s="70"/>
      <c r="E1348" s="182"/>
      <c r="F1348" s="65"/>
      <c r="G1348" s="65"/>
    </row>
    <row r="1349" spans="2:7">
      <c r="B1349" s="180"/>
      <c r="C1349" s="181"/>
      <c r="D1349" s="70"/>
      <c r="E1349" s="182"/>
      <c r="F1349" s="65"/>
      <c r="G1349" s="65"/>
    </row>
    <row r="1350" spans="2:7">
      <c r="B1350" s="180"/>
      <c r="C1350" s="181"/>
      <c r="D1350" s="70"/>
      <c r="E1350" s="182"/>
      <c r="F1350" s="65"/>
      <c r="G1350" s="65"/>
    </row>
    <row r="1351" spans="2:7">
      <c r="B1351" s="180"/>
      <c r="C1351" s="181"/>
      <c r="D1351" s="70"/>
      <c r="E1351" s="182"/>
      <c r="F1351" s="65"/>
      <c r="G1351" s="65"/>
    </row>
    <row r="1352" spans="2:7">
      <c r="B1352" s="180"/>
      <c r="C1352" s="181"/>
      <c r="D1352" s="70"/>
      <c r="E1352" s="182"/>
      <c r="F1352" s="65"/>
      <c r="G1352" s="65"/>
    </row>
    <row r="1353" spans="2:7">
      <c r="B1353" s="180"/>
      <c r="C1353" s="181"/>
      <c r="D1353" s="70"/>
      <c r="E1353" s="182"/>
      <c r="F1353" s="65"/>
      <c r="G1353" s="65"/>
    </row>
    <row r="1354" spans="2:7">
      <c r="B1354" s="180"/>
      <c r="C1354" s="181"/>
      <c r="D1354" s="70"/>
      <c r="E1354" s="182"/>
      <c r="F1354" s="65"/>
      <c r="G1354" s="65"/>
    </row>
    <row r="1355" spans="2:7">
      <c r="B1355" s="180"/>
      <c r="C1355" s="181"/>
      <c r="D1355" s="70"/>
      <c r="E1355" s="182"/>
      <c r="F1355" s="65"/>
      <c r="G1355" s="65"/>
    </row>
    <row r="1356" spans="2:7">
      <c r="B1356" s="180"/>
      <c r="C1356" s="181"/>
      <c r="D1356" s="70"/>
      <c r="E1356" s="182"/>
      <c r="F1356" s="65"/>
      <c r="G1356" s="65"/>
    </row>
    <row r="1357" spans="2:7">
      <c r="B1357" s="180"/>
      <c r="C1357" s="181"/>
      <c r="D1357" s="70"/>
      <c r="E1357" s="182"/>
      <c r="F1357" s="65"/>
      <c r="G1357" s="65"/>
    </row>
    <row r="1358" spans="2:7">
      <c r="B1358" s="180"/>
      <c r="C1358" s="181"/>
      <c r="D1358" s="70"/>
      <c r="E1358" s="182"/>
      <c r="F1358" s="65"/>
      <c r="G1358" s="65"/>
    </row>
    <row r="1359" spans="2:7">
      <c r="B1359" s="180"/>
      <c r="C1359" s="181"/>
      <c r="D1359" s="70"/>
      <c r="E1359" s="182"/>
      <c r="F1359" s="65"/>
      <c r="G1359" s="65"/>
    </row>
    <row r="1360" spans="2:7">
      <c r="B1360" s="180"/>
      <c r="C1360" s="181"/>
      <c r="D1360" s="70"/>
      <c r="E1360" s="182"/>
      <c r="F1360" s="65"/>
      <c r="G1360" s="65"/>
    </row>
    <row r="1361" spans="2:7">
      <c r="B1361" s="180"/>
      <c r="C1361" s="181"/>
      <c r="D1361" s="70"/>
      <c r="E1361" s="182"/>
      <c r="F1361" s="65"/>
      <c r="G1361" s="65"/>
    </row>
    <row r="1362" spans="2:7">
      <c r="B1362" s="180"/>
      <c r="C1362" s="181"/>
      <c r="D1362" s="70"/>
      <c r="E1362" s="182"/>
      <c r="F1362" s="65"/>
      <c r="G1362" s="65"/>
    </row>
    <row r="1363" spans="2:7">
      <c r="B1363" s="180"/>
      <c r="C1363" s="181"/>
      <c r="D1363" s="70"/>
      <c r="E1363" s="182"/>
      <c r="F1363" s="65"/>
      <c r="G1363" s="65"/>
    </row>
    <row r="1364" spans="2:7">
      <c r="B1364" s="180"/>
      <c r="C1364" s="181"/>
      <c r="D1364" s="70"/>
      <c r="E1364" s="182"/>
      <c r="F1364" s="65"/>
      <c r="G1364" s="65"/>
    </row>
    <row r="1365" spans="2:7">
      <c r="B1365" s="180"/>
      <c r="C1365" s="181"/>
      <c r="D1365" s="70"/>
      <c r="E1365" s="182"/>
      <c r="F1365" s="65"/>
      <c r="G1365" s="65"/>
    </row>
    <row r="1366" spans="2:7">
      <c r="B1366" s="180"/>
      <c r="C1366" s="181"/>
      <c r="D1366" s="70"/>
      <c r="E1366" s="182"/>
      <c r="F1366" s="65"/>
      <c r="G1366" s="65"/>
    </row>
    <row r="1367" spans="2:7">
      <c r="B1367" s="180"/>
      <c r="C1367" s="181"/>
      <c r="D1367" s="70"/>
      <c r="E1367" s="182"/>
      <c r="F1367" s="65"/>
      <c r="G1367" s="65"/>
    </row>
    <row r="1368" spans="2:7">
      <c r="B1368" s="180"/>
      <c r="C1368" s="181"/>
      <c r="D1368" s="70"/>
      <c r="E1368" s="182"/>
      <c r="F1368" s="65"/>
      <c r="G1368" s="65"/>
    </row>
    <row r="1369" spans="2:7">
      <c r="B1369" s="180"/>
      <c r="C1369" s="181"/>
      <c r="D1369" s="70"/>
      <c r="E1369" s="182"/>
      <c r="F1369" s="65"/>
      <c r="G1369" s="65"/>
    </row>
    <row r="1370" spans="2:7">
      <c r="B1370" s="180"/>
      <c r="C1370" s="181"/>
      <c r="D1370" s="70"/>
      <c r="E1370" s="182"/>
      <c r="F1370" s="65"/>
      <c r="G1370" s="65"/>
    </row>
    <row r="1371" spans="2:7">
      <c r="B1371" s="180"/>
      <c r="C1371" s="181"/>
      <c r="D1371" s="70"/>
      <c r="E1371" s="182"/>
      <c r="F1371" s="65"/>
      <c r="G1371" s="65"/>
    </row>
    <row r="1372" spans="2:7">
      <c r="B1372" s="180"/>
      <c r="C1372" s="181"/>
      <c r="D1372" s="70"/>
      <c r="E1372" s="182"/>
      <c r="F1372" s="65"/>
      <c r="G1372" s="65"/>
    </row>
    <row r="1373" spans="2:7">
      <c r="B1373" s="180"/>
      <c r="C1373" s="181"/>
      <c r="D1373" s="70"/>
      <c r="E1373" s="182"/>
      <c r="F1373" s="65"/>
      <c r="G1373" s="65"/>
    </row>
    <row r="1374" spans="2:7">
      <c r="B1374" s="180"/>
      <c r="C1374" s="181"/>
      <c r="D1374" s="70"/>
      <c r="E1374" s="182"/>
      <c r="F1374" s="65"/>
      <c r="G1374" s="65"/>
    </row>
    <row r="1375" spans="2:7">
      <c r="B1375" s="180"/>
      <c r="C1375" s="181"/>
      <c r="D1375" s="70"/>
      <c r="E1375" s="182"/>
      <c r="F1375" s="65"/>
      <c r="G1375" s="65"/>
    </row>
    <row r="1376" spans="2:7">
      <c r="B1376" s="180"/>
      <c r="C1376" s="181"/>
      <c r="D1376" s="70"/>
      <c r="E1376" s="182"/>
      <c r="F1376" s="65"/>
      <c r="G1376" s="65"/>
    </row>
    <row r="1377" spans="2:7">
      <c r="B1377" s="180"/>
      <c r="C1377" s="181"/>
      <c r="D1377" s="70"/>
      <c r="E1377" s="182"/>
      <c r="F1377" s="65"/>
      <c r="G1377" s="65"/>
    </row>
    <row r="1378" spans="2:7">
      <c r="B1378" s="180"/>
      <c r="C1378" s="181"/>
      <c r="D1378" s="70"/>
      <c r="E1378" s="182"/>
      <c r="F1378" s="65"/>
      <c r="G1378" s="65"/>
    </row>
    <row r="1379" spans="2:7">
      <c r="B1379" s="180"/>
      <c r="C1379" s="181"/>
      <c r="D1379" s="70"/>
      <c r="E1379" s="182"/>
      <c r="F1379" s="65"/>
      <c r="G1379" s="65"/>
    </row>
    <row r="1380" spans="2:7">
      <c r="B1380" s="180"/>
      <c r="C1380" s="181"/>
      <c r="D1380" s="70"/>
      <c r="E1380" s="182"/>
      <c r="F1380" s="65"/>
      <c r="G1380" s="65"/>
    </row>
    <row r="1381" spans="2:7">
      <c r="B1381" s="180"/>
      <c r="C1381" s="181"/>
      <c r="D1381" s="70"/>
      <c r="E1381" s="182"/>
      <c r="F1381" s="65"/>
      <c r="G1381" s="65"/>
    </row>
    <row r="1382" spans="2:7">
      <c r="B1382" s="180"/>
      <c r="C1382" s="181"/>
      <c r="D1382" s="70"/>
      <c r="E1382" s="182"/>
      <c r="F1382" s="65"/>
      <c r="G1382" s="65"/>
    </row>
    <row r="1383" spans="2:7">
      <c r="B1383" s="180"/>
      <c r="C1383" s="181"/>
      <c r="D1383" s="70"/>
      <c r="E1383" s="182"/>
      <c r="F1383" s="65"/>
      <c r="G1383" s="65"/>
    </row>
    <row r="1384" spans="2:7">
      <c r="B1384" s="180"/>
      <c r="C1384" s="181"/>
      <c r="D1384" s="70"/>
      <c r="E1384" s="182"/>
      <c r="F1384" s="65"/>
      <c r="G1384" s="65"/>
    </row>
    <row r="1385" spans="2:7">
      <c r="B1385" s="180"/>
      <c r="C1385" s="181"/>
      <c r="D1385" s="70"/>
      <c r="E1385" s="182"/>
      <c r="F1385" s="65"/>
      <c r="G1385" s="65"/>
    </row>
    <row r="1386" spans="2:7">
      <c r="B1386" s="180"/>
      <c r="C1386" s="181"/>
      <c r="D1386" s="70"/>
      <c r="E1386" s="182"/>
      <c r="F1386" s="65"/>
      <c r="G1386" s="65"/>
    </row>
    <row r="1387" spans="2:7">
      <c r="B1387" s="180"/>
      <c r="C1387" s="181"/>
      <c r="D1387" s="70"/>
      <c r="E1387" s="182"/>
    </row>
    <row r="1388" spans="2:7">
      <c r="B1388" s="180"/>
      <c r="C1388" s="181"/>
      <c r="D1388" s="70"/>
      <c r="E1388" s="182"/>
    </row>
    <row r="1389" spans="2:7">
      <c r="B1389" s="180"/>
      <c r="C1389" s="181"/>
      <c r="D1389" s="70"/>
      <c r="E1389" s="182"/>
    </row>
  </sheetData>
  <mergeCells count="2">
    <mergeCell ref="A6:E6"/>
    <mergeCell ref="C7:D7"/>
  </mergeCells>
  <pageMargins left="0.25" right="0.25" top="0.75" bottom="0.75" header="0.3" footer="0.3"/>
  <pageSetup paperSize="9" scale="86" fitToHeight="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9907-108C-4B4A-88F6-B37DA35D5929}">
  <sheetPr>
    <pageSetUpPr fitToPage="1"/>
  </sheetPr>
  <dimension ref="A1:U83"/>
  <sheetViews>
    <sheetView rightToLeft="1" topLeftCell="A47" zoomScale="50" zoomScaleNormal="50" workbookViewId="0">
      <selection activeCell="E71" sqref="E71"/>
    </sheetView>
  </sheetViews>
  <sheetFormatPr defaultColWidth="8.25" defaultRowHeight="28.5"/>
  <cols>
    <col min="1" max="1" width="51.25" style="381" customWidth="1"/>
    <col min="2" max="2" width="10.25" style="310" customWidth="1"/>
    <col min="3" max="3" width="19.75" style="310" bestFit="1" customWidth="1"/>
    <col min="4" max="4" width="15.375" style="310" customWidth="1"/>
    <col min="5" max="5" width="27.125" style="310" bestFit="1" customWidth="1"/>
    <col min="6" max="6" width="54.625" style="381" customWidth="1"/>
    <col min="7" max="7" width="15.5" style="310" customWidth="1"/>
    <col min="8" max="8" width="8.25" style="310"/>
    <col min="9" max="9" width="9.125" style="310" bestFit="1" customWidth="1"/>
    <col min="10" max="10" width="15.375" style="310" bestFit="1" customWidth="1"/>
    <col min="11" max="11" width="20.25" style="310" bestFit="1" customWidth="1"/>
    <col min="12" max="12" width="17.375" style="310" bestFit="1" customWidth="1"/>
    <col min="13" max="13" width="15.375" style="310" bestFit="1" customWidth="1"/>
    <col min="14" max="14" width="8.25" style="310"/>
    <col min="15" max="15" width="15.375" style="310" bestFit="1" customWidth="1"/>
    <col min="16" max="16" width="8.25" style="310"/>
    <col min="17" max="17" width="13.5" style="310" bestFit="1" customWidth="1"/>
    <col min="18" max="20" width="8.25" style="310"/>
    <col min="21" max="21" width="15.375" style="310" bestFit="1" customWidth="1"/>
    <col min="22" max="16384" width="8.25" style="310"/>
  </cols>
  <sheetData>
    <row r="1" spans="1:11">
      <c r="A1" s="309" t="s">
        <v>288</v>
      </c>
      <c r="F1" s="311">
        <f ca="1">TODAY()</f>
        <v>46156</v>
      </c>
    </row>
    <row r="2" spans="1:11" ht="24.6" customHeight="1">
      <c r="A2" s="469" t="s">
        <v>289</v>
      </c>
      <c r="B2" s="470"/>
      <c r="C2" s="470"/>
      <c r="D2" s="470"/>
      <c r="E2" s="470"/>
      <c r="F2" s="471"/>
    </row>
    <row r="3" spans="1:11" ht="72" customHeight="1">
      <c r="A3" s="472"/>
      <c r="B3" s="473"/>
      <c r="C3" s="473"/>
      <c r="D3" s="473"/>
      <c r="E3" s="473"/>
      <c r="F3" s="474"/>
    </row>
    <row r="4" spans="1:11">
      <c r="A4" s="312" t="s">
        <v>290</v>
      </c>
      <c r="B4" s="313" t="s">
        <v>3</v>
      </c>
      <c r="C4" s="313" t="s">
        <v>291</v>
      </c>
      <c r="D4" s="313" t="s">
        <v>292</v>
      </c>
      <c r="E4" s="313" t="s">
        <v>293</v>
      </c>
      <c r="F4" s="312" t="s">
        <v>209</v>
      </c>
    </row>
    <row r="5" spans="1:11" ht="43.15" customHeight="1">
      <c r="A5" s="475" t="s">
        <v>294</v>
      </c>
      <c r="B5" s="476"/>
      <c r="C5" s="476"/>
      <c r="D5" s="476"/>
      <c r="E5" s="476"/>
      <c r="F5" s="477"/>
    </row>
    <row r="6" spans="1:11" s="318" customFormat="1">
      <c r="A6" s="314" t="s">
        <v>220</v>
      </c>
      <c r="B6" s="315">
        <v>800</v>
      </c>
      <c r="C6" s="316">
        <v>930</v>
      </c>
      <c r="D6" s="317">
        <v>1</v>
      </c>
      <c r="E6" s="316">
        <f>C6*B6</f>
        <v>744000</v>
      </c>
      <c r="F6" s="478" t="s">
        <v>295</v>
      </c>
      <c r="J6" s="386">
        <f>C6/2</f>
        <v>465</v>
      </c>
      <c r="K6" s="386"/>
    </row>
    <row r="7" spans="1:11" s="318" customFormat="1">
      <c r="A7" s="319" t="s">
        <v>296</v>
      </c>
      <c r="B7" s="320">
        <v>0</v>
      </c>
      <c r="C7" s="321">
        <v>835</v>
      </c>
      <c r="D7" s="322">
        <v>1</v>
      </c>
      <c r="E7" s="321">
        <f>C7*B7</f>
        <v>0</v>
      </c>
      <c r="F7" s="479"/>
    </row>
    <row r="8" spans="1:11" s="318" customFormat="1">
      <c r="A8" s="319" t="s">
        <v>297</v>
      </c>
      <c r="B8" s="320">
        <v>0</v>
      </c>
      <c r="C8" s="321">
        <v>400</v>
      </c>
      <c r="D8" s="320">
        <v>1</v>
      </c>
      <c r="E8" s="321">
        <f t="shared" ref="E8:E9" si="0">D8*C8*B8</f>
        <v>0</v>
      </c>
      <c r="F8" s="480"/>
    </row>
    <row r="9" spans="1:11" s="318" customFormat="1">
      <c r="A9" s="314" t="s">
        <v>298</v>
      </c>
      <c r="B9" s="323">
        <v>800</v>
      </c>
      <c r="C9" s="324">
        <v>10</v>
      </c>
      <c r="D9" s="323">
        <v>1</v>
      </c>
      <c r="E9" s="324">
        <f t="shared" si="0"/>
        <v>8000</v>
      </c>
      <c r="F9" s="325"/>
    </row>
    <row r="10" spans="1:11" ht="57">
      <c r="A10" s="326" t="s">
        <v>299</v>
      </c>
      <c r="B10" s="327"/>
      <c r="C10" s="327"/>
      <c r="D10" s="327"/>
      <c r="E10" s="327"/>
      <c r="F10" s="328"/>
    </row>
    <row r="11" spans="1:11">
      <c r="A11" s="314" t="s">
        <v>300</v>
      </c>
      <c r="B11" s="323">
        <v>4</v>
      </c>
      <c r="C11" s="324">
        <v>500</v>
      </c>
      <c r="D11" s="323">
        <v>4</v>
      </c>
      <c r="E11" s="324">
        <f>C11*B11*D11</f>
        <v>8000</v>
      </c>
      <c r="F11" s="329"/>
    </row>
    <row r="12" spans="1:11">
      <c r="A12" s="330" t="s">
        <v>301</v>
      </c>
      <c r="B12" s="331"/>
      <c r="C12" s="332"/>
      <c r="D12" s="331">
        <v>1</v>
      </c>
      <c r="E12" s="332">
        <f>C12*B12*D12</f>
        <v>0</v>
      </c>
      <c r="F12" s="330" t="s">
        <v>302</v>
      </c>
    </row>
    <row r="13" spans="1:11" ht="57">
      <c r="A13" s="314" t="s">
        <v>303</v>
      </c>
      <c r="B13" s="323">
        <v>1700</v>
      </c>
      <c r="C13" s="324">
        <v>65</v>
      </c>
      <c r="D13" s="323">
        <v>1</v>
      </c>
      <c r="E13" s="324">
        <f>C13*B13*D13</f>
        <v>110500</v>
      </c>
      <c r="F13" s="325" t="s">
        <v>304</v>
      </c>
    </row>
    <row r="14" spans="1:11">
      <c r="A14" s="326" t="s">
        <v>305</v>
      </c>
      <c r="B14" s="327"/>
      <c r="C14" s="327"/>
      <c r="D14" s="327"/>
      <c r="E14" s="327"/>
      <c r="F14" s="328"/>
    </row>
    <row r="15" spans="1:11" ht="67.150000000000006" customHeight="1">
      <c r="A15" s="324" t="s">
        <v>306</v>
      </c>
      <c r="B15" s="323">
        <v>1700</v>
      </c>
      <c r="C15" s="324">
        <v>70</v>
      </c>
      <c r="D15" s="323">
        <v>1</v>
      </c>
      <c r="E15" s="324">
        <f t="shared" ref="E15:E26" si="1">C15*B15*D15</f>
        <v>119000</v>
      </c>
      <c r="F15" s="324" t="s">
        <v>307</v>
      </c>
    </row>
    <row r="16" spans="1:11" ht="47.25" customHeight="1">
      <c r="A16" s="324" t="s">
        <v>108</v>
      </c>
      <c r="B16" s="323">
        <v>1</v>
      </c>
      <c r="C16" s="324">
        <v>7000</v>
      </c>
      <c r="D16" s="323">
        <v>4</v>
      </c>
      <c r="E16" s="324">
        <f t="shared" si="1"/>
        <v>28000</v>
      </c>
      <c r="F16" s="329" t="s">
        <v>308</v>
      </c>
    </row>
    <row r="17" spans="1:6" ht="47.25" customHeight="1">
      <c r="A17" s="333" t="s">
        <v>309</v>
      </c>
      <c r="B17" s="320">
        <v>0</v>
      </c>
      <c r="C17" s="321">
        <v>11000</v>
      </c>
      <c r="D17" s="320">
        <v>4</v>
      </c>
      <c r="E17" s="321">
        <f t="shared" si="1"/>
        <v>0</v>
      </c>
      <c r="F17" s="321"/>
    </row>
    <row r="18" spans="1:6" ht="63.6" customHeight="1">
      <c r="A18" s="324" t="s">
        <v>310</v>
      </c>
      <c r="B18" s="323">
        <v>1</v>
      </c>
      <c r="C18" s="324">
        <v>11000</v>
      </c>
      <c r="D18" s="323">
        <v>4</v>
      </c>
      <c r="E18" s="324">
        <f t="shared" si="1"/>
        <v>44000</v>
      </c>
      <c r="F18" s="329" t="s">
        <v>311</v>
      </c>
    </row>
    <row r="19" spans="1:6" ht="48" customHeight="1">
      <c r="A19" s="324" t="s">
        <v>15</v>
      </c>
      <c r="B19" s="323">
        <v>1</v>
      </c>
      <c r="C19" s="324">
        <v>529</v>
      </c>
      <c r="D19" s="323">
        <v>4</v>
      </c>
      <c r="E19" s="324">
        <f t="shared" si="1"/>
        <v>2116</v>
      </c>
      <c r="F19" s="329" t="s">
        <v>312</v>
      </c>
    </row>
    <row r="20" spans="1:6">
      <c r="A20" s="324" t="s">
        <v>313</v>
      </c>
      <c r="B20" s="334">
        <v>1</v>
      </c>
      <c r="C20" s="335">
        <v>6500</v>
      </c>
      <c r="D20" s="334">
        <v>4</v>
      </c>
      <c r="E20" s="324">
        <f t="shared" si="1"/>
        <v>26000</v>
      </c>
      <c r="F20" s="336" t="s">
        <v>314</v>
      </c>
    </row>
    <row r="21" spans="1:6">
      <c r="A21" s="324" t="s">
        <v>315</v>
      </c>
      <c r="B21" s="334">
        <v>1</v>
      </c>
      <c r="C21" s="335">
        <v>3000</v>
      </c>
      <c r="D21" s="334">
        <v>4</v>
      </c>
      <c r="E21" s="324">
        <f t="shared" si="1"/>
        <v>12000</v>
      </c>
      <c r="F21" s="336"/>
    </row>
    <row r="22" spans="1:6">
      <c r="A22" s="324" t="s">
        <v>47</v>
      </c>
      <c r="B22" s="334">
        <v>1</v>
      </c>
      <c r="C22" s="335">
        <v>20000</v>
      </c>
      <c r="D22" s="334">
        <v>4</v>
      </c>
      <c r="E22" s="324">
        <f t="shared" si="1"/>
        <v>80000</v>
      </c>
      <c r="F22" s="337"/>
    </row>
    <row r="23" spans="1:6">
      <c r="A23" s="324" t="s">
        <v>27</v>
      </c>
      <c r="B23" s="334">
        <v>1</v>
      </c>
      <c r="C23" s="335">
        <v>2500</v>
      </c>
      <c r="D23" s="334">
        <v>4</v>
      </c>
      <c r="E23" s="324">
        <f t="shared" si="1"/>
        <v>10000</v>
      </c>
      <c r="F23" s="337"/>
    </row>
    <row r="24" spans="1:6">
      <c r="A24" s="324" t="s">
        <v>316</v>
      </c>
      <c r="B24" s="334">
        <v>1</v>
      </c>
      <c r="C24" s="335">
        <v>3500</v>
      </c>
      <c r="D24" s="334">
        <v>4</v>
      </c>
      <c r="E24" s="324">
        <f t="shared" si="1"/>
        <v>14000</v>
      </c>
      <c r="F24" s="337"/>
    </row>
    <row r="25" spans="1:6">
      <c r="A25" s="324" t="s">
        <v>317</v>
      </c>
      <c r="B25" s="334">
        <v>1</v>
      </c>
      <c r="C25" s="335">
        <v>1500</v>
      </c>
      <c r="D25" s="334">
        <v>4</v>
      </c>
      <c r="E25" s="324">
        <f>C25*B25*D25</f>
        <v>6000</v>
      </c>
      <c r="F25" s="337"/>
    </row>
    <row r="26" spans="1:6">
      <c r="A26" s="324" t="s">
        <v>318</v>
      </c>
      <c r="B26" s="334">
        <v>1</v>
      </c>
      <c r="C26" s="335">
        <v>1500</v>
      </c>
      <c r="D26" s="334">
        <v>4</v>
      </c>
      <c r="E26" s="324">
        <f t="shared" si="1"/>
        <v>6000</v>
      </c>
      <c r="F26" s="337"/>
    </row>
    <row r="27" spans="1:6">
      <c r="A27" s="338" t="s">
        <v>319</v>
      </c>
      <c r="B27" s="339">
        <v>0</v>
      </c>
      <c r="C27" s="340">
        <v>3000</v>
      </c>
      <c r="D27" s="339">
        <v>0</v>
      </c>
      <c r="E27" s="338">
        <v>0</v>
      </c>
      <c r="F27" s="341"/>
    </row>
    <row r="28" spans="1:6">
      <c r="A28" s="326" t="s">
        <v>320</v>
      </c>
      <c r="B28" s="327"/>
      <c r="C28" s="327"/>
      <c r="D28" s="327"/>
      <c r="E28" s="327"/>
      <c r="F28" s="328"/>
    </row>
    <row r="29" spans="1:6">
      <c r="A29" s="342" t="s">
        <v>321</v>
      </c>
      <c r="B29" s="323">
        <v>4</v>
      </c>
      <c r="C29" s="324">
        <v>6900</v>
      </c>
      <c r="D29" s="343">
        <v>4</v>
      </c>
      <c r="E29" s="344">
        <f>C29*B29*D29</f>
        <v>110400</v>
      </c>
      <c r="F29" s="345"/>
    </row>
    <row r="30" spans="1:6">
      <c r="A30" s="346" t="s">
        <v>322</v>
      </c>
      <c r="B30" s="347">
        <v>1</v>
      </c>
      <c r="C30" s="329">
        <v>5700</v>
      </c>
      <c r="D30" s="348">
        <v>4</v>
      </c>
      <c r="E30" s="349">
        <f>C30*B30*D30</f>
        <v>22800</v>
      </c>
      <c r="F30" s="336"/>
    </row>
    <row r="31" spans="1:6">
      <c r="A31" s="346" t="s">
        <v>323</v>
      </c>
      <c r="B31" s="347">
        <v>1</v>
      </c>
      <c r="C31" s="329">
        <v>7000</v>
      </c>
      <c r="D31" s="348">
        <v>4</v>
      </c>
      <c r="E31" s="349">
        <f t="shared" ref="E31" si="2">C31*B31*D31</f>
        <v>28000</v>
      </c>
      <c r="F31" s="336"/>
    </row>
    <row r="32" spans="1:6">
      <c r="A32" s="326" t="s">
        <v>185</v>
      </c>
      <c r="B32" s="327"/>
      <c r="C32" s="327"/>
      <c r="D32" s="327"/>
      <c r="E32" s="327"/>
      <c r="F32" s="328"/>
    </row>
    <row r="33" spans="1:21">
      <c r="A33" s="350" t="s">
        <v>12</v>
      </c>
      <c r="B33" s="323">
        <v>1</v>
      </c>
      <c r="C33" s="324">
        <v>6000</v>
      </c>
      <c r="D33" s="343">
        <v>1</v>
      </c>
      <c r="E33" s="344">
        <f>C33*B33*D33</f>
        <v>6000</v>
      </c>
      <c r="F33" s="336"/>
    </row>
    <row r="34" spans="1:21">
      <c r="A34" s="350" t="s">
        <v>185</v>
      </c>
      <c r="B34" s="323">
        <v>1</v>
      </c>
      <c r="C34" s="324">
        <v>20000</v>
      </c>
      <c r="D34" s="343">
        <v>1</v>
      </c>
      <c r="E34" s="344">
        <f>C34*B34*D34</f>
        <v>20000</v>
      </c>
      <c r="F34" s="336" t="s">
        <v>324</v>
      </c>
    </row>
    <row r="35" spans="1:21">
      <c r="A35" s="351" t="s">
        <v>325</v>
      </c>
      <c r="B35" s="323">
        <v>1700</v>
      </c>
      <c r="C35" s="324">
        <v>3</v>
      </c>
      <c r="D35" s="334">
        <v>1</v>
      </c>
      <c r="E35" s="344">
        <f t="shared" ref="E35" si="3">C35*B35*D35</f>
        <v>5100</v>
      </c>
      <c r="F35" s="352"/>
    </row>
    <row r="36" spans="1:21" ht="85.5">
      <c r="A36" s="353" t="s">
        <v>326</v>
      </c>
      <c r="B36" s="327"/>
      <c r="C36" s="327"/>
      <c r="D36" s="327"/>
      <c r="E36" s="327"/>
      <c r="F36" s="328"/>
    </row>
    <row r="37" spans="1:21">
      <c r="A37" s="314" t="s">
        <v>327</v>
      </c>
      <c r="B37" s="323">
        <v>8</v>
      </c>
      <c r="C37" s="324">
        <v>1500</v>
      </c>
      <c r="D37" s="334">
        <v>4</v>
      </c>
      <c r="E37" s="344">
        <f t="shared" ref="E37:E45" si="4">D37*C37*B37</f>
        <v>48000</v>
      </c>
      <c r="F37" s="314" t="s">
        <v>328</v>
      </c>
    </row>
    <row r="38" spans="1:21">
      <c r="A38" s="314" t="s">
        <v>329</v>
      </c>
      <c r="B38" s="323">
        <v>2</v>
      </c>
      <c r="C38" s="324">
        <v>1400</v>
      </c>
      <c r="D38" s="334">
        <v>4</v>
      </c>
      <c r="E38" s="344">
        <f t="shared" si="4"/>
        <v>11200</v>
      </c>
      <c r="F38" s="314" t="s">
        <v>330</v>
      </c>
      <c r="J38" s="354"/>
      <c r="K38" s="354"/>
    </row>
    <row r="39" spans="1:21">
      <c r="A39" s="481" t="s">
        <v>331</v>
      </c>
      <c r="B39" s="323">
        <v>2</v>
      </c>
      <c r="C39" s="324">
        <v>1400</v>
      </c>
      <c r="D39" s="334">
        <v>4</v>
      </c>
      <c r="E39" s="344">
        <f t="shared" si="4"/>
        <v>11200</v>
      </c>
      <c r="F39" s="314" t="s">
        <v>330</v>
      </c>
      <c r="J39" s="354"/>
      <c r="K39" s="354"/>
    </row>
    <row r="40" spans="1:21">
      <c r="A40" s="482"/>
      <c r="B40" s="323">
        <v>100</v>
      </c>
      <c r="C40" s="324">
        <v>90</v>
      </c>
      <c r="D40" s="334">
        <v>4</v>
      </c>
      <c r="E40" s="344">
        <f t="shared" si="4"/>
        <v>36000</v>
      </c>
      <c r="F40" s="314" t="s">
        <v>332</v>
      </c>
    </row>
    <row r="41" spans="1:21">
      <c r="A41" s="481" t="s">
        <v>333</v>
      </c>
      <c r="B41" s="323">
        <v>2</v>
      </c>
      <c r="C41" s="324">
        <v>1400</v>
      </c>
      <c r="D41" s="334">
        <v>4</v>
      </c>
      <c r="E41" s="344">
        <f t="shared" si="4"/>
        <v>11200</v>
      </c>
      <c r="F41" s="314" t="s">
        <v>330</v>
      </c>
    </row>
    <row r="42" spans="1:21">
      <c r="A42" s="482"/>
      <c r="B42" s="323">
        <v>100</v>
      </c>
      <c r="C42" s="324">
        <v>40</v>
      </c>
      <c r="D42" s="334">
        <v>4</v>
      </c>
      <c r="E42" s="344">
        <f t="shared" si="4"/>
        <v>16000</v>
      </c>
      <c r="F42" s="314" t="s">
        <v>334</v>
      </c>
    </row>
    <row r="43" spans="1:21">
      <c r="A43" s="314" t="s">
        <v>335</v>
      </c>
      <c r="B43" s="323">
        <v>1</v>
      </c>
      <c r="C43" s="324">
        <v>1300</v>
      </c>
      <c r="D43" s="334">
        <v>4</v>
      </c>
      <c r="E43" s="344">
        <f t="shared" si="4"/>
        <v>5200</v>
      </c>
      <c r="F43" s="314" t="s">
        <v>330</v>
      </c>
      <c r="L43" s="354"/>
      <c r="U43" s="354"/>
    </row>
    <row r="44" spans="1:21">
      <c r="A44" s="314" t="s">
        <v>336</v>
      </c>
      <c r="B44" s="323">
        <v>1</v>
      </c>
      <c r="C44" s="324">
        <v>1300</v>
      </c>
      <c r="D44" s="334">
        <v>4</v>
      </c>
      <c r="E44" s="344">
        <f t="shared" si="4"/>
        <v>5200</v>
      </c>
      <c r="F44" s="314" t="s">
        <v>330</v>
      </c>
    </row>
    <row r="45" spans="1:21">
      <c r="A45" s="314" t="s">
        <v>337</v>
      </c>
      <c r="B45" s="323">
        <v>3</v>
      </c>
      <c r="C45" s="324">
        <v>1300</v>
      </c>
      <c r="D45" s="334">
        <v>3</v>
      </c>
      <c r="E45" s="344">
        <f t="shared" si="4"/>
        <v>11700</v>
      </c>
      <c r="F45" s="325" t="s">
        <v>338</v>
      </c>
    </row>
    <row r="46" spans="1:21">
      <c r="A46" s="319" t="s">
        <v>339</v>
      </c>
      <c r="B46" s="320">
        <v>0</v>
      </c>
      <c r="C46" s="321">
        <v>60</v>
      </c>
      <c r="D46" s="355">
        <v>1</v>
      </c>
      <c r="E46" s="356">
        <f>D46*C46*B46</f>
        <v>0</v>
      </c>
      <c r="F46" s="357" t="s">
        <v>340</v>
      </c>
    </row>
    <row r="47" spans="1:21">
      <c r="A47" s="319" t="s">
        <v>341</v>
      </c>
      <c r="B47" s="320">
        <v>0</v>
      </c>
      <c r="C47" s="321">
        <v>35</v>
      </c>
      <c r="D47" s="355">
        <v>1</v>
      </c>
      <c r="E47" s="356">
        <f t="shared" ref="E47:E48" si="5">D47*C47*B47</f>
        <v>0</v>
      </c>
      <c r="F47" s="357" t="s">
        <v>342</v>
      </c>
    </row>
    <row r="48" spans="1:21">
      <c r="A48" s="314" t="s">
        <v>343</v>
      </c>
      <c r="B48" s="323">
        <v>1700</v>
      </c>
      <c r="C48" s="324">
        <v>230</v>
      </c>
      <c r="D48" s="343">
        <v>1</v>
      </c>
      <c r="E48" s="344">
        <f t="shared" si="5"/>
        <v>391000</v>
      </c>
      <c r="F48" s="325" t="s">
        <v>344</v>
      </c>
    </row>
    <row r="49" spans="1:6">
      <c r="A49" s="326" t="s">
        <v>345</v>
      </c>
      <c r="B49" s="327"/>
      <c r="C49" s="327"/>
      <c r="D49" s="327"/>
      <c r="E49" s="327"/>
      <c r="F49" s="328"/>
    </row>
    <row r="50" spans="1:6">
      <c r="A50" s="319" t="s">
        <v>346</v>
      </c>
      <c r="B50" s="320">
        <v>0</v>
      </c>
      <c r="C50" s="321">
        <v>1300</v>
      </c>
      <c r="D50" s="355">
        <v>4</v>
      </c>
      <c r="E50" s="356">
        <f t="shared" ref="E50" si="6">D50*C50*B50</f>
        <v>0</v>
      </c>
      <c r="F50" s="357"/>
    </row>
    <row r="51" spans="1:6">
      <c r="A51" s="319" t="s">
        <v>347</v>
      </c>
      <c r="B51" s="320">
        <v>0</v>
      </c>
      <c r="C51" s="321">
        <v>329</v>
      </c>
      <c r="D51" s="355">
        <v>1</v>
      </c>
      <c r="E51" s="356">
        <f>D51*C51*B51</f>
        <v>0</v>
      </c>
      <c r="F51" s="357"/>
    </row>
    <row r="52" spans="1:6">
      <c r="A52" s="358" t="s">
        <v>348</v>
      </c>
      <c r="B52" s="359">
        <v>0</v>
      </c>
      <c r="C52" s="360"/>
      <c r="D52" s="361">
        <v>0</v>
      </c>
      <c r="E52" s="362">
        <f t="shared" ref="E52:E60" si="7">D52*C52*B52</f>
        <v>0</v>
      </c>
      <c r="F52" s="483" t="s">
        <v>302</v>
      </c>
    </row>
    <row r="53" spans="1:6">
      <c r="A53" s="358" t="s">
        <v>127</v>
      </c>
      <c r="B53" s="359">
        <v>0</v>
      </c>
      <c r="C53" s="360"/>
      <c r="D53" s="361">
        <v>0</v>
      </c>
      <c r="E53" s="362">
        <f t="shared" si="7"/>
        <v>0</v>
      </c>
      <c r="F53" s="484"/>
    </row>
    <row r="54" spans="1:6">
      <c r="A54" s="358" t="s">
        <v>349</v>
      </c>
      <c r="B54" s="359">
        <v>0</v>
      </c>
      <c r="C54" s="360"/>
      <c r="D54" s="361">
        <v>0</v>
      </c>
      <c r="E54" s="362">
        <f t="shared" si="7"/>
        <v>0</v>
      </c>
      <c r="F54" s="484"/>
    </row>
    <row r="55" spans="1:6">
      <c r="A55" s="358" t="s">
        <v>350</v>
      </c>
      <c r="B55" s="359">
        <v>0</v>
      </c>
      <c r="C55" s="360"/>
      <c r="D55" s="361">
        <v>0</v>
      </c>
      <c r="E55" s="362">
        <f t="shared" si="7"/>
        <v>0</v>
      </c>
      <c r="F55" s="484"/>
    </row>
    <row r="56" spans="1:6">
      <c r="A56" s="358" t="s">
        <v>351</v>
      </c>
      <c r="B56" s="359">
        <v>0</v>
      </c>
      <c r="C56" s="360"/>
      <c r="D56" s="361">
        <v>0</v>
      </c>
      <c r="E56" s="362">
        <f t="shared" si="7"/>
        <v>0</v>
      </c>
      <c r="F56" s="484"/>
    </row>
    <row r="57" spans="1:6">
      <c r="A57" s="358" t="s">
        <v>352</v>
      </c>
      <c r="B57" s="359">
        <v>0</v>
      </c>
      <c r="C57" s="360"/>
      <c r="D57" s="361">
        <v>0</v>
      </c>
      <c r="E57" s="362">
        <f t="shared" si="7"/>
        <v>0</v>
      </c>
      <c r="F57" s="484"/>
    </row>
    <row r="58" spans="1:6">
      <c r="A58" s="358" t="s">
        <v>353</v>
      </c>
      <c r="B58" s="359">
        <v>0</v>
      </c>
      <c r="C58" s="360"/>
      <c r="D58" s="361">
        <v>0</v>
      </c>
      <c r="E58" s="362">
        <f t="shared" si="7"/>
        <v>0</v>
      </c>
      <c r="F58" s="484"/>
    </row>
    <row r="59" spans="1:6">
      <c r="A59" s="358" t="s">
        <v>354</v>
      </c>
      <c r="B59" s="359">
        <v>0</v>
      </c>
      <c r="C59" s="360"/>
      <c r="D59" s="361">
        <v>0</v>
      </c>
      <c r="E59" s="362">
        <f t="shared" si="7"/>
        <v>0</v>
      </c>
      <c r="F59" s="484"/>
    </row>
    <row r="60" spans="1:6">
      <c r="A60" s="358" t="s">
        <v>355</v>
      </c>
      <c r="B60" s="359">
        <v>0</v>
      </c>
      <c r="C60" s="360"/>
      <c r="D60" s="361">
        <v>0</v>
      </c>
      <c r="E60" s="362">
        <f t="shared" si="7"/>
        <v>0</v>
      </c>
      <c r="F60" s="484"/>
    </row>
    <row r="61" spans="1:6">
      <c r="A61" s="326" t="s">
        <v>356</v>
      </c>
      <c r="B61" s="327"/>
      <c r="C61" s="327"/>
      <c r="D61" s="327"/>
      <c r="E61" s="327"/>
      <c r="F61" s="328"/>
    </row>
    <row r="62" spans="1:6" ht="57">
      <c r="A62" s="465" t="s">
        <v>357</v>
      </c>
      <c r="B62" s="323">
        <v>1</v>
      </c>
      <c r="C62" s="324">
        <v>11000</v>
      </c>
      <c r="D62" s="323">
        <v>1</v>
      </c>
      <c r="E62" s="344">
        <f t="shared" ref="E62:E68" si="8">D62*C62*B62</f>
        <v>11000</v>
      </c>
      <c r="F62" s="325" t="s">
        <v>358</v>
      </c>
    </row>
    <row r="63" spans="1:6" ht="57">
      <c r="A63" s="466"/>
      <c r="B63" s="320">
        <v>0</v>
      </c>
      <c r="C63" s="321">
        <v>5000</v>
      </c>
      <c r="D63" s="320">
        <v>1</v>
      </c>
      <c r="E63" s="356">
        <f t="shared" si="8"/>
        <v>0</v>
      </c>
      <c r="F63" s="357" t="s">
        <v>359</v>
      </c>
    </row>
    <row r="64" spans="1:6">
      <c r="A64" s="467"/>
      <c r="B64" s="320">
        <v>0</v>
      </c>
      <c r="C64" s="363">
        <v>6000</v>
      </c>
      <c r="D64" s="364">
        <v>1</v>
      </c>
      <c r="E64" s="365">
        <f t="shared" si="8"/>
        <v>0</v>
      </c>
      <c r="F64" s="357" t="s">
        <v>360</v>
      </c>
    </row>
    <row r="65" spans="1:17">
      <c r="A65" s="314" t="s">
        <v>50</v>
      </c>
      <c r="B65" s="323">
        <v>1</v>
      </c>
      <c r="C65" s="324">
        <v>3000</v>
      </c>
      <c r="D65" s="343">
        <v>2</v>
      </c>
      <c r="E65" s="344">
        <f t="shared" si="8"/>
        <v>6000</v>
      </c>
      <c r="F65" s="325"/>
    </row>
    <row r="66" spans="1:17">
      <c r="A66" s="468" t="s">
        <v>361</v>
      </c>
      <c r="B66" s="323">
        <v>2</v>
      </c>
      <c r="C66" s="324">
        <v>2500</v>
      </c>
      <c r="D66" s="343">
        <v>4</v>
      </c>
      <c r="E66" s="344">
        <f t="shared" si="8"/>
        <v>20000</v>
      </c>
      <c r="F66" s="325" t="s">
        <v>362</v>
      </c>
    </row>
    <row r="67" spans="1:17">
      <c r="A67" s="468"/>
      <c r="B67" s="323">
        <v>1</v>
      </c>
      <c r="C67" s="324">
        <v>1500</v>
      </c>
      <c r="D67" s="343">
        <v>4</v>
      </c>
      <c r="E67" s="344">
        <f t="shared" si="8"/>
        <v>6000</v>
      </c>
      <c r="F67" s="325" t="s">
        <v>363</v>
      </c>
    </row>
    <row r="68" spans="1:17">
      <c r="A68" s="468"/>
      <c r="B68" s="323">
        <v>3</v>
      </c>
      <c r="C68" s="324">
        <v>1400</v>
      </c>
      <c r="D68" s="323">
        <v>4</v>
      </c>
      <c r="E68" s="344">
        <f t="shared" si="8"/>
        <v>16800</v>
      </c>
      <c r="F68" s="325" t="s">
        <v>364</v>
      </c>
      <c r="M68" s="354"/>
      <c r="Q68" s="354"/>
    </row>
    <row r="69" spans="1:17">
      <c r="A69" s="312" t="s">
        <v>365</v>
      </c>
      <c r="B69" s="366"/>
      <c r="C69" s="367"/>
      <c r="D69" s="367"/>
      <c r="E69" s="367">
        <f>SUM(E6:E68)</f>
        <v>2016416</v>
      </c>
      <c r="F69" s="312"/>
      <c r="M69" s="354"/>
      <c r="Q69" s="354"/>
    </row>
    <row r="70" spans="1:17">
      <c r="A70" s="368" t="s">
        <v>366</v>
      </c>
      <c r="B70" s="369"/>
      <c r="C70" s="370">
        <v>0.08</v>
      </c>
      <c r="D70" s="370"/>
      <c r="E70" s="338">
        <f>E69*7%</f>
        <v>141149.12000000002</v>
      </c>
      <c r="F70" s="312"/>
    </row>
    <row r="71" spans="1:17" ht="57">
      <c r="A71" s="312" t="s">
        <v>367</v>
      </c>
      <c r="B71" s="366"/>
      <c r="C71" s="313"/>
      <c r="D71" s="313"/>
      <c r="E71" s="367">
        <f>E69+E70</f>
        <v>2157565.12</v>
      </c>
      <c r="F71" s="312"/>
    </row>
    <row r="72" spans="1:17" ht="37.15" customHeight="1">
      <c r="A72" s="312" t="s">
        <v>368</v>
      </c>
      <c r="B72" s="366"/>
      <c r="C72" s="313"/>
      <c r="D72" s="313"/>
      <c r="E72" s="367">
        <f>E71*1.18</f>
        <v>2545926.8415999999</v>
      </c>
      <c r="F72" s="312"/>
    </row>
    <row r="73" spans="1:17" ht="37.15" customHeight="1">
      <c r="A73" s="312" t="s">
        <v>369</v>
      </c>
      <c r="B73" s="366"/>
      <c r="C73" s="313"/>
      <c r="D73" s="313"/>
      <c r="E73" s="367">
        <f>E71/1700</f>
        <v>1269.1559529411766</v>
      </c>
      <c r="F73" s="312"/>
    </row>
    <row r="74" spans="1:17" ht="37.15" customHeight="1">
      <c r="A74" s="312" t="s">
        <v>370</v>
      </c>
      <c r="B74" s="366"/>
      <c r="C74" s="313"/>
      <c r="D74" s="313"/>
      <c r="E74" s="367">
        <f>E72/1700</f>
        <v>1497.6040244705882</v>
      </c>
      <c r="F74" s="312"/>
      <c r="L74" s="354"/>
    </row>
    <row r="75" spans="1:17">
      <c r="A75" s="310"/>
      <c r="B75" s="371"/>
      <c r="C75" s="372"/>
      <c r="D75" s="372"/>
      <c r="E75" s="373"/>
      <c r="F75" s="372"/>
      <c r="L75" s="354"/>
    </row>
    <row r="76" spans="1:17">
      <c r="A76" s="374" t="s">
        <v>371</v>
      </c>
      <c r="B76" s="371"/>
      <c r="C76" s="371"/>
      <c r="D76" s="372"/>
      <c r="E76" s="375"/>
      <c r="F76" s="376"/>
      <c r="L76" s="354"/>
    </row>
    <row r="77" spans="1:17">
      <c r="A77" s="377" t="s">
        <v>201</v>
      </c>
      <c r="B77" s="378"/>
      <c r="C77" s="378"/>
      <c r="D77" s="371"/>
      <c r="E77" s="379"/>
      <c r="F77" s="378"/>
      <c r="L77" s="354"/>
    </row>
    <row r="78" spans="1:17">
      <c r="A78" s="376" t="s">
        <v>372</v>
      </c>
      <c r="B78" s="378"/>
      <c r="C78" s="378"/>
      <c r="D78" s="371"/>
      <c r="E78" s="378"/>
      <c r="F78" s="378"/>
      <c r="O78" s="354"/>
    </row>
    <row r="79" spans="1:17">
      <c r="A79" s="376" t="s">
        <v>373</v>
      </c>
      <c r="B79" s="378"/>
      <c r="C79" s="378"/>
      <c r="D79" s="378"/>
      <c r="E79" s="378"/>
      <c r="F79" s="378"/>
    </row>
    <row r="80" spans="1:17">
      <c r="A80" s="376" t="s">
        <v>374</v>
      </c>
      <c r="B80" s="378"/>
      <c r="C80" s="378"/>
      <c r="D80" s="378"/>
      <c r="E80" s="378"/>
      <c r="F80" s="378"/>
    </row>
    <row r="81" spans="1:6">
      <c r="A81" s="380" t="s">
        <v>375</v>
      </c>
      <c r="B81" s="378"/>
      <c r="C81" s="378"/>
      <c r="D81" s="378"/>
      <c r="E81" s="378"/>
      <c r="F81" s="378"/>
    </row>
    <row r="83" spans="1:6">
      <c r="E83" s="371"/>
    </row>
  </sheetData>
  <mergeCells count="8">
    <mergeCell ref="A62:A64"/>
    <mergeCell ref="A66:A68"/>
    <mergeCell ref="A2:F3"/>
    <mergeCell ref="A5:F5"/>
    <mergeCell ref="F6:F8"/>
    <mergeCell ref="A39:A40"/>
    <mergeCell ref="A41:A42"/>
    <mergeCell ref="F52:F60"/>
  </mergeCells>
  <pageMargins left="0.70866141732283472" right="0.70866141732283472" top="0.74803149606299213" bottom="0.74803149606299213" header="0.31496062992125984" footer="0.31496062992125984"/>
  <pageSetup paperSize="9" scale="3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929D-4AFD-4F1E-84E1-C0D01F7C1116}">
  <sheetPr>
    <pageSetUpPr fitToPage="1"/>
  </sheetPr>
  <dimension ref="A1:IM1393"/>
  <sheetViews>
    <sheetView showGridLines="0" rightToLeft="1" topLeftCell="A80" zoomScale="110" zoomScaleNormal="110" zoomScaleSheetLayoutView="110" workbookViewId="0">
      <selection activeCell="D96" sqref="D96"/>
    </sheetView>
  </sheetViews>
  <sheetFormatPr defaultColWidth="5.875" defaultRowHeight="15"/>
  <cols>
    <col min="1" max="1" width="27.25" style="65" customWidth="1"/>
    <col min="2" max="2" width="7.125" style="165" customWidth="1"/>
    <col min="3" max="3" width="11" style="166" customWidth="1"/>
    <col min="4" max="4" width="12.75" style="167" customWidth="1"/>
    <col min="5" max="5" width="57.25" style="175" customWidth="1"/>
    <col min="6" max="6" width="10.125" style="63" bestFit="1" customWidth="1"/>
    <col min="7" max="7" width="15.125" style="64" bestFit="1" customWidth="1"/>
    <col min="8" max="8" width="47.5" style="65" customWidth="1"/>
    <col min="9" max="16384" width="5.875" style="65"/>
  </cols>
  <sheetData>
    <row r="1" spans="1:8">
      <c r="A1" s="58" t="s">
        <v>70</v>
      </c>
      <c r="B1" s="59"/>
      <c r="C1" s="60"/>
      <c r="D1" s="61"/>
      <c r="E1" s="62">
        <f ca="1">TODAY()</f>
        <v>46156</v>
      </c>
    </row>
    <row r="2" spans="1:8">
      <c r="A2" s="58" t="s">
        <v>71</v>
      </c>
      <c r="B2" s="60"/>
      <c r="C2" s="66"/>
      <c r="D2" s="61"/>
      <c r="E2" s="67"/>
    </row>
    <row r="3" spans="1:8" s="70" customFormat="1">
      <c r="A3" s="68" t="s">
        <v>72</v>
      </c>
      <c r="B3" s="60"/>
      <c r="C3" s="66"/>
      <c r="D3" s="61"/>
      <c r="E3" s="69"/>
      <c r="G3" s="64"/>
      <c r="H3" s="65"/>
    </row>
    <row r="4" spans="1:8" s="70" customFormat="1" ht="10.5" customHeight="1" thickBot="1">
      <c r="A4" s="71"/>
      <c r="B4" s="60"/>
      <c r="C4" s="66"/>
      <c r="D4" s="61"/>
      <c r="E4" s="69"/>
      <c r="F4" s="63"/>
      <c r="G4" s="64"/>
      <c r="H4" s="65"/>
    </row>
    <row r="5" spans="1:8" s="70" customFormat="1">
      <c r="A5" s="72"/>
      <c r="B5" s="73"/>
      <c r="C5" s="74"/>
      <c r="D5" s="73"/>
      <c r="E5" s="75"/>
    </row>
    <row r="6" spans="1:8" s="70" customFormat="1" ht="33" customHeight="1">
      <c r="A6" s="461" t="s">
        <v>73</v>
      </c>
      <c r="B6" s="462"/>
      <c r="C6" s="462"/>
      <c r="D6" s="462"/>
      <c r="E6" s="463"/>
    </row>
    <row r="7" spans="1:8" s="70" customFormat="1">
      <c r="A7" s="76"/>
      <c r="B7" s="77"/>
      <c r="C7" s="464"/>
      <c r="D7" s="464"/>
      <c r="E7" s="78"/>
    </row>
    <row r="8" spans="1:8" s="70" customFormat="1">
      <c r="A8" s="79" t="s">
        <v>74</v>
      </c>
      <c r="B8" s="80" t="s">
        <v>75</v>
      </c>
      <c r="C8" s="81" t="s">
        <v>76</v>
      </c>
      <c r="D8" s="82" t="s">
        <v>77</v>
      </c>
      <c r="E8" s="83" t="s">
        <v>78</v>
      </c>
    </row>
    <row r="9" spans="1:8" s="70" customFormat="1" ht="19.5" customHeight="1">
      <c r="A9" s="84" t="s">
        <v>79</v>
      </c>
      <c r="B9" s="85"/>
      <c r="C9" s="85"/>
      <c r="D9" s="86"/>
      <c r="E9" s="87"/>
    </row>
    <row r="10" spans="1:8" s="70" customFormat="1" ht="30">
      <c r="A10" s="88" t="s">
        <v>80</v>
      </c>
      <c r="B10" s="89"/>
      <c r="C10" s="89"/>
      <c r="D10" s="90"/>
      <c r="E10" s="91" t="s">
        <v>81</v>
      </c>
    </row>
    <row r="11" spans="1:8" s="70" customFormat="1">
      <c r="A11" s="92" t="s">
        <v>82</v>
      </c>
      <c r="B11" s="93"/>
      <c r="C11" s="93"/>
      <c r="D11" s="94"/>
      <c r="E11" s="95" t="s">
        <v>83</v>
      </c>
    </row>
    <row r="12" spans="1:8" s="70" customFormat="1">
      <c r="A12" s="391" t="s">
        <v>218</v>
      </c>
      <c r="B12" s="392"/>
      <c r="C12" s="393">
        <v>1410</v>
      </c>
      <c r="D12" s="394"/>
      <c r="E12" s="395" t="s">
        <v>392</v>
      </c>
    </row>
    <row r="13" spans="1:8" s="70" customFormat="1">
      <c r="A13" s="391" t="s">
        <v>220</v>
      </c>
      <c r="B13" s="392">
        <v>800</v>
      </c>
      <c r="C13" s="393">
        <v>1564</v>
      </c>
      <c r="D13" s="394">
        <f>C13*B13</f>
        <v>1251200</v>
      </c>
      <c r="E13" s="100"/>
      <c r="G13" s="384"/>
    </row>
    <row r="14" spans="1:8" s="70" customFormat="1">
      <c r="A14" s="391" t="s">
        <v>393</v>
      </c>
      <c r="B14" s="392"/>
      <c r="C14" s="393">
        <v>2200</v>
      </c>
      <c r="D14" s="394"/>
      <c r="E14" s="100"/>
      <c r="G14" s="396"/>
    </row>
    <row r="15" spans="1:8" s="70" customFormat="1">
      <c r="A15" s="101" t="s">
        <v>85</v>
      </c>
      <c r="B15" s="102"/>
      <c r="C15" s="102"/>
      <c r="D15" s="103"/>
      <c r="E15" s="104"/>
    </row>
    <row r="16" spans="1:8" s="70" customFormat="1">
      <c r="A16" s="391" t="s">
        <v>86</v>
      </c>
      <c r="B16" s="392">
        <v>1700</v>
      </c>
      <c r="C16" s="393">
        <v>85</v>
      </c>
      <c r="D16" s="394">
        <f>C16*B16</f>
        <v>144500</v>
      </c>
      <c r="E16" s="100"/>
    </row>
    <row r="17" spans="1:7" s="70" customFormat="1">
      <c r="A17" s="118" t="s">
        <v>24</v>
      </c>
      <c r="B17" s="397">
        <v>1</v>
      </c>
      <c r="C17" s="120">
        <v>1000</v>
      </c>
      <c r="D17" s="121">
        <f>C17*B17</f>
        <v>1000</v>
      </c>
      <c r="E17" s="109" t="s">
        <v>87</v>
      </c>
    </row>
    <row r="18" spans="1:7" s="70" customFormat="1">
      <c r="A18" s="118" t="s">
        <v>88</v>
      </c>
      <c r="B18" s="397">
        <v>1700</v>
      </c>
      <c r="C18" s="398">
        <v>95</v>
      </c>
      <c r="D18" s="121">
        <f>C18*B18</f>
        <v>161500</v>
      </c>
      <c r="E18" s="109" t="s">
        <v>89</v>
      </c>
    </row>
    <row r="19" spans="1:7" s="70" customFormat="1">
      <c r="A19" s="118" t="s">
        <v>90</v>
      </c>
      <c r="B19" s="397">
        <v>1700</v>
      </c>
      <c r="C19" s="120">
        <v>160</v>
      </c>
      <c r="D19" s="121"/>
      <c r="E19" s="109"/>
    </row>
    <row r="20" spans="1:7" s="70" customFormat="1">
      <c r="A20" s="399" t="s">
        <v>394</v>
      </c>
      <c r="B20" s="397">
        <v>800</v>
      </c>
      <c r="C20" s="120">
        <v>7</v>
      </c>
      <c r="D20" s="121">
        <f>C20*B20</f>
        <v>5600</v>
      </c>
      <c r="E20" s="109" t="s">
        <v>395</v>
      </c>
    </row>
    <row r="21" spans="1:7" s="70" customFormat="1" ht="19.5" customHeight="1">
      <c r="A21" s="84" t="s">
        <v>91</v>
      </c>
      <c r="B21" s="85"/>
      <c r="C21" s="85"/>
      <c r="D21" s="86"/>
      <c r="E21" s="87"/>
    </row>
    <row r="22" spans="1:7" s="70" customFormat="1" ht="18.75" customHeight="1">
      <c r="A22" s="110" t="s">
        <v>92</v>
      </c>
      <c r="B22" s="111"/>
      <c r="C22" s="112"/>
      <c r="D22" s="111"/>
      <c r="E22" s="113"/>
    </row>
    <row r="23" spans="1:7" s="70" customFormat="1">
      <c r="A23" s="88" t="s">
        <v>93</v>
      </c>
      <c r="B23" s="89"/>
      <c r="C23" s="89"/>
      <c r="D23" s="90"/>
      <c r="E23" s="91"/>
    </row>
    <row r="24" spans="1:7" s="70" customFormat="1">
      <c r="A24" s="118" t="s">
        <v>94</v>
      </c>
      <c r="B24" s="397">
        <v>34</v>
      </c>
      <c r="C24" s="120">
        <v>5000</v>
      </c>
      <c r="D24" s="121">
        <f>C24*B24</f>
        <v>170000</v>
      </c>
      <c r="E24" s="114" t="s">
        <v>95</v>
      </c>
    </row>
    <row r="25" spans="1:7">
      <c r="A25" s="118" t="s">
        <v>96</v>
      </c>
      <c r="B25" s="141">
        <v>1700</v>
      </c>
      <c r="C25" s="120">
        <v>5</v>
      </c>
      <c r="D25" s="121"/>
      <c r="E25" s="116"/>
      <c r="F25" s="65"/>
      <c r="G25" s="65"/>
    </row>
    <row r="26" spans="1:7">
      <c r="A26" s="118" t="s">
        <v>97</v>
      </c>
      <c r="B26" s="141">
        <v>4</v>
      </c>
      <c r="C26" s="400">
        <v>600</v>
      </c>
      <c r="D26" s="121"/>
      <c r="E26" s="116" t="s">
        <v>98</v>
      </c>
      <c r="F26" s="65"/>
      <c r="G26" s="65"/>
    </row>
    <row r="27" spans="1:7" s="70" customFormat="1">
      <c r="A27" s="88" t="s">
        <v>99</v>
      </c>
      <c r="B27" s="89"/>
      <c r="C27" s="89"/>
      <c r="D27" s="90" t="s">
        <v>100</v>
      </c>
      <c r="E27" s="91" t="s">
        <v>100</v>
      </c>
    </row>
    <row r="28" spans="1:7">
      <c r="A28" s="118" t="s">
        <v>101</v>
      </c>
      <c r="B28" s="119"/>
      <c r="C28" s="120"/>
      <c r="D28" s="121"/>
      <c r="E28" s="122" t="s">
        <v>102</v>
      </c>
      <c r="F28" s="65"/>
      <c r="G28" s="65"/>
    </row>
    <row r="29" spans="1:7">
      <c r="A29" s="118" t="s">
        <v>103</v>
      </c>
      <c r="B29" s="119"/>
      <c r="C29" s="120"/>
      <c r="D29" s="121"/>
      <c r="E29" s="122" t="s">
        <v>104</v>
      </c>
      <c r="F29" s="65"/>
      <c r="G29" s="65"/>
    </row>
    <row r="30" spans="1:7">
      <c r="A30" s="118" t="s">
        <v>105</v>
      </c>
      <c r="B30" s="119"/>
      <c r="C30" s="120"/>
      <c r="D30" s="121"/>
      <c r="E30" s="122" t="s">
        <v>106</v>
      </c>
      <c r="F30" s="65"/>
      <c r="G30" s="65"/>
    </row>
    <row r="31" spans="1:7" s="70" customFormat="1">
      <c r="A31" s="88" t="s">
        <v>107</v>
      </c>
      <c r="B31" s="89"/>
      <c r="C31" s="89"/>
      <c r="D31" s="90"/>
      <c r="E31" s="91" t="s">
        <v>100</v>
      </c>
    </row>
    <row r="32" spans="1:7">
      <c r="A32" s="118" t="s">
        <v>108</v>
      </c>
      <c r="B32" s="119">
        <v>4</v>
      </c>
      <c r="C32" s="120"/>
      <c r="D32" s="121"/>
      <c r="E32" s="122" t="s">
        <v>109</v>
      </c>
      <c r="F32" s="65"/>
      <c r="G32" s="65"/>
    </row>
    <row r="33" spans="1:7">
      <c r="A33" s="118" t="s">
        <v>110</v>
      </c>
      <c r="B33" s="119">
        <v>4</v>
      </c>
      <c r="C33" s="120">
        <v>3500</v>
      </c>
      <c r="D33" s="121">
        <f>C33*B33</f>
        <v>14000</v>
      </c>
      <c r="E33" s="122"/>
      <c r="F33" s="65"/>
      <c r="G33" s="65"/>
    </row>
    <row r="34" spans="1:7">
      <c r="A34" s="118" t="s">
        <v>111</v>
      </c>
      <c r="B34" s="141">
        <v>4</v>
      </c>
      <c r="C34" s="120">
        <v>5500</v>
      </c>
      <c r="D34" s="121">
        <f>C34*B34</f>
        <v>22000</v>
      </c>
      <c r="E34" s="116"/>
      <c r="F34" s="65"/>
      <c r="G34" s="65"/>
    </row>
    <row r="35" spans="1:7">
      <c r="A35" s="118" t="s">
        <v>112</v>
      </c>
      <c r="B35" s="141">
        <v>4</v>
      </c>
      <c r="C35" s="120">
        <v>650</v>
      </c>
      <c r="D35" s="121">
        <f>C35*B35</f>
        <v>2600</v>
      </c>
      <c r="E35" s="116"/>
      <c r="F35" s="65"/>
      <c r="G35" s="65"/>
    </row>
    <row r="36" spans="1:7">
      <c r="A36" s="118" t="s">
        <v>27</v>
      </c>
      <c r="B36" s="141">
        <v>4</v>
      </c>
      <c r="C36" s="120">
        <v>2500</v>
      </c>
      <c r="D36" s="121"/>
      <c r="E36" s="116" t="s">
        <v>113</v>
      </c>
      <c r="F36" s="65"/>
      <c r="G36" s="65"/>
    </row>
    <row r="37" spans="1:7">
      <c r="A37" s="118" t="s">
        <v>114</v>
      </c>
      <c r="B37" s="141">
        <v>4</v>
      </c>
      <c r="C37" s="120">
        <v>529</v>
      </c>
      <c r="D37" s="121">
        <f>C37*B37</f>
        <v>2116</v>
      </c>
      <c r="E37" s="116" t="s">
        <v>115</v>
      </c>
      <c r="F37" s="65"/>
      <c r="G37" s="65"/>
    </row>
    <row r="38" spans="1:7" s="70" customFormat="1">
      <c r="A38" s="118" t="s">
        <v>116</v>
      </c>
      <c r="B38" s="401">
        <v>4</v>
      </c>
      <c r="C38" s="120">
        <v>1400</v>
      </c>
      <c r="D38" s="121">
        <f>C38*B38</f>
        <v>5600</v>
      </c>
      <c r="E38" s="125"/>
    </row>
    <row r="39" spans="1:7" s="70" customFormat="1" ht="19.5" customHeight="1">
      <c r="A39" s="110" t="s">
        <v>117</v>
      </c>
      <c r="B39" s="111"/>
      <c r="C39" s="112"/>
      <c r="D39" s="111"/>
      <c r="E39" s="113"/>
    </row>
    <row r="40" spans="1:7" s="70" customFormat="1">
      <c r="A40" s="126" t="s">
        <v>118</v>
      </c>
      <c r="B40" s="89"/>
      <c r="C40" s="89"/>
      <c r="D40" s="90"/>
      <c r="E40" s="127" t="s">
        <v>119</v>
      </c>
    </row>
    <row r="41" spans="1:7" ht="60">
      <c r="A41" s="118" t="s">
        <v>120</v>
      </c>
      <c r="B41" s="132">
        <v>1700</v>
      </c>
      <c r="C41" s="133">
        <v>70</v>
      </c>
      <c r="D41" s="134">
        <f>C41*B41</f>
        <v>119000</v>
      </c>
      <c r="E41" s="131" t="s">
        <v>121</v>
      </c>
      <c r="F41" s="65"/>
      <c r="G41" s="65"/>
    </row>
    <row r="42" spans="1:7">
      <c r="A42" s="118" t="s">
        <v>122</v>
      </c>
      <c r="B42" s="132">
        <v>4</v>
      </c>
      <c r="C42" s="133">
        <v>3000</v>
      </c>
      <c r="D42" s="134">
        <f>C42*B42</f>
        <v>12000</v>
      </c>
      <c r="E42" s="131" t="s">
        <v>123</v>
      </c>
      <c r="F42" s="65"/>
      <c r="G42" s="65"/>
    </row>
    <row r="43" spans="1:7">
      <c r="A43" s="118" t="s">
        <v>124</v>
      </c>
      <c r="B43" s="132">
        <v>40</v>
      </c>
      <c r="C43" s="133">
        <v>450</v>
      </c>
      <c r="D43" s="134"/>
      <c r="E43" s="131" t="s">
        <v>125</v>
      </c>
      <c r="F43" s="65"/>
      <c r="G43" s="65"/>
    </row>
    <row r="44" spans="1:7">
      <c r="A44" s="118" t="s">
        <v>159</v>
      </c>
      <c r="B44" s="141">
        <v>4</v>
      </c>
      <c r="C44" s="120">
        <v>900</v>
      </c>
      <c r="D44" s="120">
        <f>C44*B44</f>
        <v>3600</v>
      </c>
      <c r="E44" s="116" t="s">
        <v>160</v>
      </c>
      <c r="F44" s="65"/>
      <c r="G44" s="65"/>
    </row>
    <row r="45" spans="1:7">
      <c r="A45" s="135" t="s">
        <v>126</v>
      </c>
      <c r="B45" s="132"/>
      <c r="C45" s="133"/>
      <c r="D45" s="134"/>
      <c r="E45" s="131"/>
      <c r="F45" s="65"/>
      <c r="G45" s="65"/>
    </row>
    <row r="46" spans="1:7">
      <c r="A46" s="118" t="s">
        <v>127</v>
      </c>
      <c r="B46" s="132">
        <v>1700</v>
      </c>
      <c r="C46" s="133">
        <v>100</v>
      </c>
      <c r="D46" s="134">
        <f>C46*B46</f>
        <v>170000</v>
      </c>
      <c r="E46" s="131"/>
      <c r="F46" s="65"/>
      <c r="G46" s="65"/>
    </row>
    <row r="47" spans="1:7">
      <c r="A47" s="118" t="s">
        <v>128</v>
      </c>
      <c r="B47" s="132">
        <v>1700</v>
      </c>
      <c r="C47" s="133">
        <v>28</v>
      </c>
      <c r="D47" s="134">
        <f>C47*B47</f>
        <v>47600</v>
      </c>
      <c r="E47" s="131"/>
      <c r="F47" s="65"/>
      <c r="G47" s="65"/>
    </row>
    <row r="48" spans="1:7">
      <c r="A48" s="118" t="s">
        <v>129</v>
      </c>
      <c r="B48" s="132">
        <v>1700</v>
      </c>
      <c r="C48" s="133">
        <v>11</v>
      </c>
      <c r="D48" s="134"/>
      <c r="E48" s="136"/>
      <c r="F48" s="65"/>
      <c r="G48" s="65"/>
    </row>
    <row r="49" spans="1:7">
      <c r="A49" s="118" t="s">
        <v>130</v>
      </c>
      <c r="B49" s="132">
        <v>1700</v>
      </c>
      <c r="C49" s="133">
        <v>35</v>
      </c>
      <c r="D49" s="134"/>
      <c r="E49" s="122"/>
      <c r="F49" s="65"/>
      <c r="G49" s="65"/>
    </row>
    <row r="50" spans="1:7">
      <c r="A50" s="118" t="s">
        <v>131</v>
      </c>
      <c r="B50" s="132">
        <v>1700</v>
      </c>
      <c r="C50" s="133">
        <v>39</v>
      </c>
      <c r="D50" s="134"/>
      <c r="E50" s="131"/>
      <c r="F50" s="65"/>
      <c r="G50" s="65"/>
    </row>
    <row r="51" spans="1:7">
      <c r="A51" s="118" t="s">
        <v>132</v>
      </c>
      <c r="B51" s="132">
        <v>1700</v>
      </c>
      <c r="C51" s="133">
        <v>6</v>
      </c>
      <c r="D51" s="134"/>
      <c r="E51" s="131"/>
      <c r="F51" s="65"/>
      <c r="G51" s="65"/>
    </row>
    <row r="52" spans="1:7" s="140" customFormat="1">
      <c r="A52" s="137" t="s">
        <v>133</v>
      </c>
      <c r="B52" s="138"/>
      <c r="C52" s="138"/>
      <c r="D52" s="139"/>
      <c r="E52" s="95"/>
    </row>
    <row r="53" spans="1:7">
      <c r="A53" s="118" t="s">
        <v>134</v>
      </c>
      <c r="B53" s="132">
        <v>4</v>
      </c>
      <c r="C53" s="133">
        <v>5700</v>
      </c>
      <c r="D53" s="134"/>
      <c r="E53" s="131" t="s">
        <v>135</v>
      </c>
      <c r="F53" s="65"/>
      <c r="G53" s="65"/>
    </row>
    <row r="54" spans="1:7">
      <c r="A54" s="118" t="s">
        <v>136</v>
      </c>
      <c r="B54" s="132">
        <v>4</v>
      </c>
      <c r="C54" s="133">
        <v>2500</v>
      </c>
      <c r="D54" s="134"/>
      <c r="E54" s="122" t="s">
        <v>137</v>
      </c>
      <c r="F54" s="65"/>
      <c r="G54" s="65"/>
    </row>
    <row r="55" spans="1:7">
      <c r="A55" s="118" t="s">
        <v>138</v>
      </c>
      <c r="B55" s="132">
        <v>4</v>
      </c>
      <c r="C55" s="133">
        <v>5700</v>
      </c>
      <c r="D55" s="134"/>
      <c r="E55" s="122" t="s">
        <v>139</v>
      </c>
      <c r="F55" s="65"/>
      <c r="G55" s="65"/>
    </row>
    <row r="56" spans="1:7">
      <c r="A56" s="118" t="s">
        <v>140</v>
      </c>
      <c r="B56" s="132">
        <v>4</v>
      </c>
      <c r="C56" s="133">
        <v>3200</v>
      </c>
      <c r="D56" s="134"/>
      <c r="E56" s="122"/>
      <c r="F56" s="65"/>
      <c r="G56" s="65"/>
    </row>
    <row r="57" spans="1:7">
      <c r="A57" s="118" t="s">
        <v>141</v>
      </c>
      <c r="B57" s="132">
        <v>4</v>
      </c>
      <c r="C57" s="133">
        <v>3200</v>
      </c>
      <c r="D57" s="134"/>
      <c r="E57" s="122"/>
      <c r="F57" s="65"/>
      <c r="G57" s="65"/>
    </row>
    <row r="58" spans="1:7">
      <c r="A58" s="118" t="s">
        <v>142</v>
      </c>
      <c r="B58" s="132">
        <v>4</v>
      </c>
      <c r="C58" s="133">
        <v>3300</v>
      </c>
      <c r="D58" s="134"/>
      <c r="E58" s="122" t="s">
        <v>143</v>
      </c>
      <c r="F58" s="65"/>
      <c r="G58" s="65"/>
    </row>
    <row r="59" spans="1:7">
      <c r="A59" s="118" t="s">
        <v>144</v>
      </c>
      <c r="B59" s="132">
        <v>4</v>
      </c>
      <c r="C59" s="133">
        <v>3500</v>
      </c>
      <c r="D59" s="134"/>
      <c r="E59" s="122" t="s">
        <v>145</v>
      </c>
      <c r="F59" s="65"/>
      <c r="G59" s="65"/>
    </row>
    <row r="60" spans="1:7">
      <c r="A60" s="118" t="s">
        <v>146</v>
      </c>
      <c r="B60" s="132">
        <v>4</v>
      </c>
      <c r="C60" s="133">
        <v>3500</v>
      </c>
      <c r="D60" s="134"/>
      <c r="E60" s="122" t="s">
        <v>147</v>
      </c>
      <c r="F60" s="65"/>
      <c r="G60" s="65"/>
    </row>
    <row r="61" spans="1:7" s="140" customFormat="1">
      <c r="A61" s="137" t="s">
        <v>148</v>
      </c>
      <c r="B61" s="138"/>
      <c r="C61" s="138"/>
      <c r="D61" s="139"/>
      <c r="E61" s="95" t="s">
        <v>149</v>
      </c>
    </row>
    <row r="62" spans="1:7" ht="18" customHeight="1">
      <c r="A62" s="118" t="s">
        <v>150</v>
      </c>
      <c r="B62" s="132">
        <v>4</v>
      </c>
      <c r="C62" s="133">
        <v>13700</v>
      </c>
      <c r="D62" s="134"/>
      <c r="E62" s="122" t="s">
        <v>151</v>
      </c>
      <c r="F62" s="65"/>
      <c r="G62" s="65"/>
    </row>
    <row r="63" spans="1:7" s="140" customFormat="1">
      <c r="A63" s="137" t="s">
        <v>152</v>
      </c>
      <c r="B63" s="138"/>
      <c r="C63" s="138"/>
      <c r="D63" s="139"/>
      <c r="E63" s="95"/>
    </row>
    <row r="64" spans="1:7">
      <c r="A64" s="118" t="s">
        <v>153</v>
      </c>
      <c r="B64" s="132">
        <v>4</v>
      </c>
      <c r="C64" s="133">
        <v>1500</v>
      </c>
      <c r="D64" s="134"/>
      <c r="E64" s="122" t="s">
        <v>154</v>
      </c>
      <c r="F64" s="65"/>
      <c r="G64" s="65"/>
    </row>
    <row r="65" spans="1:7" ht="18" customHeight="1">
      <c r="A65" s="118" t="s">
        <v>155</v>
      </c>
      <c r="B65" s="132">
        <v>4</v>
      </c>
      <c r="C65" s="133">
        <v>7000</v>
      </c>
      <c r="D65" s="134"/>
      <c r="E65" s="122" t="s">
        <v>156</v>
      </c>
      <c r="F65" s="65"/>
      <c r="G65" s="65"/>
    </row>
    <row r="66" spans="1:7" s="70" customFormat="1">
      <c r="A66" s="126" t="s">
        <v>157</v>
      </c>
      <c r="B66" s="89"/>
      <c r="C66" s="89"/>
      <c r="D66" s="90"/>
      <c r="E66" s="127"/>
    </row>
    <row r="67" spans="1:7">
      <c r="A67" s="118" t="s">
        <v>158</v>
      </c>
      <c r="B67" s="141">
        <v>36</v>
      </c>
      <c r="C67" s="120">
        <v>1150</v>
      </c>
      <c r="D67" s="121"/>
      <c r="E67" s="116"/>
      <c r="F67" s="65"/>
      <c r="G67" s="65"/>
    </row>
    <row r="68" spans="1:7">
      <c r="A68" s="118" t="s">
        <v>159</v>
      </c>
      <c r="B68" s="141">
        <v>16</v>
      </c>
      <c r="C68" s="120">
        <v>900</v>
      </c>
      <c r="D68" s="121"/>
      <c r="E68" s="116" t="s">
        <v>160</v>
      </c>
      <c r="F68" s="65"/>
      <c r="G68" s="65"/>
    </row>
    <row r="69" spans="1:7" ht="17.25" customHeight="1">
      <c r="A69" s="118" t="s">
        <v>161</v>
      </c>
      <c r="B69" s="141">
        <v>550</v>
      </c>
      <c r="C69" s="120">
        <v>22</v>
      </c>
      <c r="D69" s="121"/>
      <c r="E69" s="116" t="s">
        <v>162</v>
      </c>
      <c r="F69" s="65"/>
      <c r="G69" s="65"/>
    </row>
    <row r="70" spans="1:7" ht="15.75" customHeight="1">
      <c r="A70" s="118" t="s">
        <v>161</v>
      </c>
      <c r="B70" s="141">
        <v>550</v>
      </c>
      <c r="C70" s="120">
        <v>17</v>
      </c>
      <c r="D70" s="121"/>
      <c r="E70" s="116" t="s">
        <v>163</v>
      </c>
      <c r="F70" s="65"/>
      <c r="G70" s="65"/>
    </row>
    <row r="71" spans="1:7">
      <c r="A71" s="118" t="s">
        <v>164</v>
      </c>
      <c r="B71" s="141">
        <v>200</v>
      </c>
      <c r="C71" s="120">
        <v>125</v>
      </c>
      <c r="D71" s="121"/>
      <c r="E71" s="116" t="s">
        <v>165</v>
      </c>
      <c r="F71" s="65"/>
      <c r="G71" s="65"/>
    </row>
    <row r="72" spans="1:7">
      <c r="A72" s="118" t="s">
        <v>166</v>
      </c>
      <c r="B72" s="141">
        <v>200</v>
      </c>
      <c r="C72" s="120">
        <v>155</v>
      </c>
      <c r="D72" s="121"/>
      <c r="E72" s="116" t="s">
        <v>165</v>
      </c>
      <c r="F72" s="65"/>
      <c r="G72" s="65"/>
    </row>
    <row r="73" spans="1:7" ht="15.75" customHeight="1">
      <c r="A73" s="118" t="s">
        <v>167</v>
      </c>
      <c r="B73" s="141">
        <v>200</v>
      </c>
      <c r="C73" s="120">
        <v>30</v>
      </c>
      <c r="D73" s="121"/>
      <c r="E73" s="116" t="s">
        <v>168</v>
      </c>
      <c r="F73" s="65"/>
      <c r="G73" s="65"/>
    </row>
    <row r="74" spans="1:7" ht="15.75" customHeight="1">
      <c r="A74" s="118" t="s">
        <v>169</v>
      </c>
      <c r="B74" s="141">
        <v>400</v>
      </c>
      <c r="C74" s="120">
        <v>45</v>
      </c>
      <c r="D74" s="121"/>
      <c r="E74" s="116"/>
      <c r="F74" s="65"/>
      <c r="G74" s="65"/>
    </row>
    <row r="75" spans="1:7">
      <c r="A75" s="118" t="s">
        <v>170</v>
      </c>
      <c r="B75" s="141">
        <v>1700</v>
      </c>
      <c r="C75" s="120">
        <v>5</v>
      </c>
      <c r="D75" s="121"/>
      <c r="E75" s="116"/>
      <c r="F75" s="65"/>
      <c r="G75" s="65"/>
    </row>
    <row r="76" spans="1:7" s="70" customFormat="1">
      <c r="A76" s="88" t="s">
        <v>171</v>
      </c>
      <c r="B76" s="89"/>
      <c r="C76" s="89"/>
      <c r="D76" s="142"/>
      <c r="E76" s="91"/>
    </row>
    <row r="77" spans="1:7" s="70" customFormat="1" ht="30">
      <c r="A77" s="118" t="s">
        <v>172</v>
      </c>
      <c r="B77" s="143">
        <v>1700</v>
      </c>
      <c r="C77" s="120">
        <v>170</v>
      </c>
      <c r="D77" s="121"/>
      <c r="E77" s="144" t="s">
        <v>173</v>
      </c>
    </row>
    <row r="78" spans="1:7" ht="15.75" customHeight="1">
      <c r="A78" s="118" t="s">
        <v>174</v>
      </c>
      <c r="B78" s="141">
        <v>1700</v>
      </c>
      <c r="C78" s="120">
        <v>10</v>
      </c>
      <c r="D78" s="121"/>
      <c r="E78" s="145"/>
      <c r="F78" s="65"/>
      <c r="G78" s="65"/>
    </row>
    <row r="79" spans="1:7" s="70" customFormat="1" ht="18.75" customHeight="1">
      <c r="A79" s="146" t="s">
        <v>175</v>
      </c>
      <c r="B79" s="147"/>
      <c r="C79" s="148"/>
      <c r="D79" s="147"/>
      <c r="E79" s="149" t="s">
        <v>176</v>
      </c>
    </row>
    <row r="80" spans="1:7" s="70" customFormat="1" ht="47.25" customHeight="1">
      <c r="A80" s="118" t="s">
        <v>177</v>
      </c>
      <c r="B80" s="143">
        <v>1</v>
      </c>
      <c r="C80" s="120">
        <v>4000</v>
      </c>
      <c r="D80" s="121">
        <f>C80*B80</f>
        <v>4000</v>
      </c>
      <c r="E80" s="144" t="s">
        <v>178</v>
      </c>
    </row>
    <row r="81" spans="1:7" s="70" customFormat="1" ht="45">
      <c r="A81" s="118" t="s">
        <v>179</v>
      </c>
      <c r="B81" s="143">
        <v>1</v>
      </c>
      <c r="C81" s="120">
        <v>15000</v>
      </c>
      <c r="D81" s="121">
        <f>C81*B81</f>
        <v>15000</v>
      </c>
      <c r="E81" s="144" t="s">
        <v>180</v>
      </c>
    </row>
    <row r="82" spans="1:7" s="152" customFormat="1">
      <c r="A82" s="151" t="s">
        <v>181</v>
      </c>
      <c r="B82" s="143">
        <v>1</v>
      </c>
      <c r="C82" s="120">
        <v>800</v>
      </c>
      <c r="D82" s="121">
        <f>C82*B82</f>
        <v>800</v>
      </c>
      <c r="E82" s="144" t="s">
        <v>182</v>
      </c>
      <c r="F82" s="70"/>
    </row>
    <row r="83" spans="1:7" s="152" customFormat="1">
      <c r="A83" s="151" t="s">
        <v>183</v>
      </c>
      <c r="B83" s="143"/>
      <c r="C83" s="120"/>
      <c r="D83" s="121"/>
      <c r="E83" s="144" t="s">
        <v>184</v>
      </c>
      <c r="F83" s="70"/>
    </row>
    <row r="84" spans="1:7" s="70" customFormat="1" ht="18.75" customHeight="1">
      <c r="A84" s="146" t="s">
        <v>185</v>
      </c>
      <c r="B84" s="147"/>
      <c r="C84" s="148"/>
      <c r="D84" s="147"/>
      <c r="E84" s="149"/>
    </row>
    <row r="85" spans="1:7" s="70" customFormat="1">
      <c r="A85" s="118" t="s">
        <v>12</v>
      </c>
      <c r="B85" s="143">
        <v>1</v>
      </c>
      <c r="C85" s="120">
        <v>3000</v>
      </c>
      <c r="D85" s="121">
        <f>C85*B85</f>
        <v>3000</v>
      </c>
      <c r="E85" s="153" t="s">
        <v>186</v>
      </c>
    </row>
    <row r="86" spans="1:7" s="70" customFormat="1" ht="45">
      <c r="A86" s="118" t="s">
        <v>187</v>
      </c>
      <c r="B86" s="143">
        <v>1</v>
      </c>
      <c r="C86" s="120">
        <v>2600</v>
      </c>
      <c r="D86" s="121">
        <f>C86*B86</f>
        <v>2600</v>
      </c>
      <c r="E86" s="153" t="s">
        <v>188</v>
      </c>
    </row>
    <row r="87" spans="1:7" s="70" customFormat="1">
      <c r="A87" s="118" t="s">
        <v>189</v>
      </c>
      <c r="B87" s="143">
        <v>3</v>
      </c>
      <c r="C87" s="120">
        <v>600</v>
      </c>
      <c r="D87" s="121">
        <f>C87*B87</f>
        <v>1800</v>
      </c>
      <c r="E87" s="153" t="s">
        <v>190</v>
      </c>
    </row>
    <row r="88" spans="1:7" s="70" customFormat="1">
      <c r="A88" s="118" t="s">
        <v>191</v>
      </c>
      <c r="B88" s="143"/>
      <c r="C88" s="120"/>
      <c r="D88" s="121"/>
      <c r="E88" s="144" t="s">
        <v>192</v>
      </c>
    </row>
    <row r="89" spans="1:7" s="70" customFormat="1">
      <c r="A89" s="118" t="s">
        <v>193</v>
      </c>
      <c r="B89" s="143"/>
      <c r="C89" s="120"/>
      <c r="D89" s="121"/>
      <c r="E89" s="155" t="s">
        <v>194</v>
      </c>
    </row>
    <row r="90" spans="1:7" s="70" customFormat="1" ht="18.75" customHeight="1">
      <c r="A90" s="146" t="s">
        <v>195</v>
      </c>
      <c r="B90" s="147"/>
      <c r="C90" s="148"/>
      <c r="D90" s="147"/>
      <c r="E90" s="149"/>
    </row>
    <row r="91" spans="1:7" s="70" customFormat="1">
      <c r="A91" s="118" t="s">
        <v>32</v>
      </c>
      <c r="B91" s="401">
        <v>4</v>
      </c>
      <c r="C91" s="120">
        <v>1000</v>
      </c>
      <c r="D91" s="121">
        <f>C91*B91</f>
        <v>4000</v>
      </c>
      <c r="E91" s="125"/>
    </row>
    <row r="92" spans="1:7" s="70" customFormat="1">
      <c r="A92" s="156"/>
      <c r="B92" s="157"/>
      <c r="C92" s="157"/>
      <c r="D92" s="158"/>
      <c r="E92" s="159"/>
    </row>
    <row r="93" spans="1:7">
      <c r="A93" s="160" t="s">
        <v>196</v>
      </c>
      <c r="B93" s="161"/>
      <c r="C93" s="161"/>
      <c r="D93" s="162">
        <f>SUM(D10:D92)</f>
        <v>2163516</v>
      </c>
      <c r="E93" s="163" t="s">
        <v>197</v>
      </c>
      <c r="F93" s="65"/>
      <c r="G93" s="65"/>
    </row>
    <row r="94" spans="1:7">
      <c r="A94" s="160" t="s">
        <v>198</v>
      </c>
      <c r="B94" s="161"/>
      <c r="C94" s="161"/>
      <c r="D94" s="162">
        <f>D93*1.09</f>
        <v>2358232.44</v>
      </c>
      <c r="E94" s="163" t="s">
        <v>197</v>
      </c>
      <c r="F94" s="65"/>
      <c r="G94" s="65"/>
    </row>
    <row r="95" spans="1:7">
      <c r="A95" s="160" t="s">
        <v>5</v>
      </c>
      <c r="B95" s="161"/>
      <c r="C95" s="161"/>
      <c r="D95" s="162">
        <f>D94*1.18</f>
        <v>2782714.2791999998</v>
      </c>
      <c r="E95" s="163"/>
      <c r="F95" s="65"/>
      <c r="G95" s="65"/>
    </row>
    <row r="96" spans="1:7">
      <c r="A96" s="160" t="s">
        <v>199</v>
      </c>
      <c r="B96" s="161"/>
      <c r="C96" s="161"/>
      <c r="D96" s="162">
        <f>D95/1700</f>
        <v>1636.890752470588</v>
      </c>
      <c r="E96" s="163" t="s">
        <v>200</v>
      </c>
      <c r="F96" s="65"/>
      <c r="G96" s="65"/>
    </row>
    <row r="97" spans="1:7">
      <c r="A97" s="164"/>
      <c r="E97" s="168"/>
      <c r="F97" s="65"/>
      <c r="G97" s="65"/>
    </row>
    <row r="98" spans="1:7" s="170" customFormat="1">
      <c r="A98" s="71" t="s">
        <v>201</v>
      </c>
      <c r="B98" s="59"/>
      <c r="C98" s="60"/>
      <c r="D98" s="60"/>
      <c r="E98" s="169" t="s">
        <v>202</v>
      </c>
    </row>
    <row r="99" spans="1:7">
      <c r="A99" s="58" t="s">
        <v>203</v>
      </c>
      <c r="B99" s="59"/>
      <c r="C99" s="60"/>
      <c r="D99" s="61"/>
      <c r="E99" s="169"/>
      <c r="F99" s="65"/>
      <c r="G99" s="65"/>
    </row>
    <row r="100" spans="1:7">
      <c r="A100" s="58" t="s">
        <v>204</v>
      </c>
      <c r="B100" s="59"/>
      <c r="C100" s="60"/>
      <c r="D100" s="61"/>
      <c r="E100" s="171"/>
      <c r="F100" s="65"/>
      <c r="G100" s="65"/>
    </row>
    <row r="101" spans="1:7">
      <c r="A101" s="172"/>
      <c r="B101" s="59"/>
      <c r="C101" s="60"/>
      <c r="D101" s="61"/>
      <c r="E101" s="173"/>
      <c r="F101" s="65"/>
      <c r="G101" s="65"/>
    </row>
    <row r="102" spans="1:7" ht="15.75" thickBot="1">
      <c r="A102" s="172"/>
      <c r="B102" s="59"/>
      <c r="C102" s="60"/>
      <c r="D102" s="61"/>
      <c r="E102" s="174"/>
      <c r="F102" s="65"/>
      <c r="G102" s="65"/>
    </row>
    <row r="103" spans="1:7">
      <c r="F103" s="65"/>
      <c r="G103" s="65"/>
    </row>
    <row r="104" spans="1:7">
      <c r="F104" s="65"/>
      <c r="G104" s="65"/>
    </row>
    <row r="105" spans="1:7">
      <c r="F105" s="65"/>
      <c r="G105" s="65"/>
    </row>
    <row r="106" spans="1:7">
      <c r="F106" s="65"/>
      <c r="G106" s="65"/>
    </row>
    <row r="107" spans="1:7">
      <c r="F107" s="65"/>
      <c r="G107" s="65"/>
    </row>
    <row r="108" spans="1:7">
      <c r="F108" s="65"/>
      <c r="G108" s="65"/>
    </row>
    <row r="109" spans="1:7">
      <c r="F109" s="65"/>
      <c r="G109" s="65"/>
    </row>
    <row r="110" spans="1:7">
      <c r="F110" s="65"/>
      <c r="G110" s="65"/>
    </row>
    <row r="111" spans="1:7" s="70" customFormat="1">
      <c r="A111" s="65"/>
      <c r="B111" s="165"/>
      <c r="C111" s="166"/>
      <c r="D111" s="167"/>
      <c r="E111" s="175"/>
    </row>
    <row r="112" spans="1:7" s="70" customFormat="1">
      <c r="A112" s="65"/>
      <c r="B112" s="165"/>
      <c r="C112" s="166"/>
      <c r="D112" s="167"/>
      <c r="E112" s="175"/>
    </row>
    <row r="113" spans="1:247">
      <c r="F113" s="65"/>
      <c r="G113" s="65"/>
    </row>
    <row r="114" spans="1:247" s="70" customFormat="1">
      <c r="A114" s="65"/>
      <c r="B114" s="165"/>
      <c r="C114" s="166"/>
      <c r="D114" s="167"/>
      <c r="E114" s="175"/>
    </row>
    <row r="115" spans="1:247" s="70" customFormat="1">
      <c r="A115" s="65"/>
      <c r="B115" s="165"/>
      <c r="C115" s="166"/>
      <c r="D115" s="167"/>
      <c r="E115" s="175"/>
    </row>
    <row r="116" spans="1:247">
      <c r="F116" s="65"/>
      <c r="G116" s="65"/>
    </row>
    <row r="117" spans="1:247">
      <c r="F117" s="65"/>
      <c r="G117" s="65"/>
    </row>
    <row r="118" spans="1:247" s="70" customFormat="1">
      <c r="A118" s="65"/>
      <c r="B118" s="165"/>
      <c r="C118" s="166"/>
      <c r="D118" s="167"/>
      <c r="E118" s="175"/>
    </row>
    <row r="119" spans="1:247">
      <c r="F119" s="65"/>
      <c r="G119" s="65"/>
    </row>
    <row r="120" spans="1:247">
      <c r="F120" s="65"/>
      <c r="G120" s="65"/>
    </row>
    <row r="121" spans="1:247" s="170" customFormat="1">
      <c r="A121" s="65"/>
      <c r="B121" s="165"/>
      <c r="C121" s="166"/>
      <c r="D121" s="167"/>
      <c r="E121" s="175"/>
    </row>
    <row r="122" spans="1:247">
      <c r="F122" s="65"/>
      <c r="G122" s="65"/>
    </row>
    <row r="123" spans="1:247">
      <c r="F123" s="65"/>
      <c r="G123" s="65"/>
    </row>
    <row r="124" spans="1:247">
      <c r="F124" s="65"/>
      <c r="G124" s="65"/>
    </row>
    <row r="125" spans="1:247" s="177" customFormat="1">
      <c r="A125" s="65"/>
      <c r="B125" s="165"/>
      <c r="C125" s="166"/>
      <c r="D125" s="167"/>
      <c r="E125" s="175"/>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6"/>
      <c r="DJ125" s="176"/>
      <c r="DK125" s="176"/>
      <c r="DL125" s="176"/>
      <c r="DM125" s="176"/>
      <c r="DN125" s="176"/>
      <c r="DO125" s="176"/>
      <c r="DP125" s="176"/>
      <c r="DQ125" s="176"/>
      <c r="DR125" s="176"/>
      <c r="DS125" s="176"/>
      <c r="DT125" s="176"/>
      <c r="DU125" s="176"/>
      <c r="DV125" s="176"/>
      <c r="DW125" s="176"/>
      <c r="DX125" s="176"/>
      <c r="DY125" s="176"/>
      <c r="DZ125" s="176"/>
      <c r="EA125" s="176"/>
      <c r="EB125" s="176"/>
      <c r="EC125" s="176"/>
      <c r="ED125" s="176"/>
      <c r="EE125" s="176"/>
      <c r="EF125" s="176"/>
      <c r="EG125" s="176"/>
      <c r="EH125" s="176"/>
      <c r="EI125" s="176"/>
      <c r="EJ125" s="176"/>
      <c r="EK125" s="176"/>
      <c r="EL125" s="176"/>
      <c r="EM125" s="176"/>
      <c r="EN125" s="176"/>
      <c r="EO125" s="176"/>
      <c r="EP125" s="176"/>
      <c r="EQ125" s="176"/>
      <c r="ER125" s="176"/>
      <c r="ES125" s="176"/>
      <c r="ET125" s="176"/>
      <c r="EU125" s="176"/>
      <c r="EV125" s="176"/>
      <c r="EW125" s="176"/>
      <c r="EX125" s="176"/>
      <c r="EY125" s="176"/>
      <c r="EZ125" s="176"/>
      <c r="FA125" s="176"/>
      <c r="FB125" s="176"/>
      <c r="FC125" s="176"/>
      <c r="FD125" s="176"/>
      <c r="FE125" s="176"/>
      <c r="FF125" s="176"/>
      <c r="FG125" s="176"/>
      <c r="FH125" s="176"/>
      <c r="FI125" s="176"/>
      <c r="FJ125" s="176"/>
      <c r="FK125" s="176"/>
      <c r="FL125" s="176"/>
      <c r="FM125" s="176"/>
      <c r="FN125" s="176"/>
      <c r="FO125" s="176"/>
      <c r="FP125" s="176"/>
      <c r="FQ125" s="176"/>
      <c r="FR125" s="176"/>
      <c r="FS125" s="176"/>
      <c r="FT125" s="176"/>
      <c r="FU125" s="176"/>
      <c r="FV125" s="176"/>
      <c r="FW125" s="176"/>
      <c r="FX125" s="176"/>
      <c r="FY125" s="176"/>
      <c r="FZ125" s="176"/>
      <c r="GA125" s="176"/>
      <c r="GB125" s="176"/>
      <c r="GC125" s="176"/>
      <c r="GD125" s="176"/>
      <c r="GE125" s="176"/>
      <c r="GF125" s="176"/>
      <c r="GG125" s="176"/>
      <c r="GH125" s="176"/>
      <c r="GI125" s="176"/>
      <c r="GJ125" s="176"/>
      <c r="GK125" s="176"/>
      <c r="GL125" s="176"/>
      <c r="GM125" s="176"/>
      <c r="GN125" s="176"/>
      <c r="GO125" s="176"/>
      <c r="GP125" s="176"/>
      <c r="GQ125" s="176"/>
      <c r="GR125" s="176"/>
      <c r="GS125" s="176"/>
      <c r="GT125" s="176"/>
      <c r="GU125" s="176"/>
      <c r="GV125" s="176"/>
      <c r="GW125" s="176"/>
      <c r="GX125" s="176"/>
      <c r="GY125" s="176"/>
      <c r="GZ125" s="176"/>
      <c r="HA125" s="176"/>
      <c r="HB125" s="176"/>
      <c r="HC125" s="176"/>
      <c r="HD125" s="176"/>
      <c r="HE125" s="176"/>
      <c r="HF125" s="176"/>
      <c r="HG125" s="176"/>
      <c r="HH125" s="176"/>
      <c r="HI125" s="176"/>
      <c r="HJ125" s="176"/>
      <c r="HK125" s="176"/>
      <c r="HL125" s="176"/>
      <c r="HM125" s="176"/>
      <c r="HN125" s="176"/>
      <c r="HO125" s="176"/>
      <c r="HP125" s="176"/>
      <c r="HQ125" s="176"/>
      <c r="HR125" s="176"/>
      <c r="HS125" s="176"/>
      <c r="HT125" s="176"/>
      <c r="HU125" s="176"/>
      <c r="HV125" s="176"/>
      <c r="HW125" s="176"/>
      <c r="HX125" s="176"/>
      <c r="HY125" s="176"/>
      <c r="HZ125" s="176"/>
      <c r="IA125" s="176"/>
      <c r="IB125" s="176"/>
      <c r="IC125" s="176"/>
      <c r="ID125" s="176"/>
      <c r="IE125" s="176"/>
      <c r="IF125" s="176"/>
      <c r="IG125" s="176"/>
      <c r="IH125" s="176"/>
      <c r="II125" s="176"/>
      <c r="IJ125" s="176"/>
      <c r="IK125" s="176"/>
      <c r="IL125" s="176"/>
      <c r="IM125" s="176"/>
    </row>
    <row r="126" spans="1:247">
      <c r="F126" s="65"/>
      <c r="G126" s="65"/>
    </row>
    <row r="127" spans="1:247">
      <c r="F127" s="65"/>
      <c r="G127" s="65"/>
    </row>
    <row r="128" spans="1:247">
      <c r="F128" s="65"/>
      <c r="G128" s="65"/>
    </row>
    <row r="129" spans="1:247">
      <c r="F129" s="65"/>
      <c r="G129" s="65"/>
    </row>
    <row r="130" spans="1:247">
      <c r="F130" s="65"/>
      <c r="G130" s="65"/>
    </row>
    <row r="131" spans="1:247">
      <c r="F131" s="65"/>
      <c r="G131" s="65"/>
    </row>
    <row r="132" spans="1:247">
      <c r="F132" s="65"/>
      <c r="G132" s="65"/>
    </row>
    <row r="133" spans="1:247">
      <c r="F133" s="65"/>
      <c r="G133" s="65"/>
    </row>
    <row r="134" spans="1:247">
      <c r="F134" s="65"/>
      <c r="G134" s="65"/>
    </row>
    <row r="135" spans="1:247">
      <c r="F135" s="65"/>
      <c r="G135" s="65"/>
    </row>
    <row r="136" spans="1:247">
      <c r="F136" s="65"/>
      <c r="G136" s="65"/>
    </row>
    <row r="137" spans="1:247" s="170" customFormat="1">
      <c r="A137" s="65"/>
      <c r="B137" s="165"/>
      <c r="C137" s="166"/>
      <c r="D137" s="167"/>
      <c r="E137" s="175"/>
    </row>
    <row r="138" spans="1:247" s="177" customFormat="1">
      <c r="A138" s="65"/>
      <c r="B138" s="165"/>
      <c r="C138" s="166"/>
      <c r="D138" s="167"/>
      <c r="E138" s="175"/>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c r="CW138" s="176"/>
      <c r="CX138" s="176"/>
      <c r="CY138" s="176"/>
      <c r="CZ138" s="176"/>
      <c r="DA138" s="176"/>
      <c r="DB138" s="176"/>
      <c r="DC138" s="176"/>
      <c r="DD138" s="176"/>
      <c r="DE138" s="176"/>
      <c r="DF138" s="176"/>
      <c r="DG138" s="176"/>
      <c r="DH138" s="176"/>
      <c r="DI138" s="176"/>
      <c r="DJ138" s="176"/>
      <c r="DK138" s="176"/>
      <c r="DL138" s="176"/>
      <c r="DM138" s="176"/>
      <c r="DN138" s="176"/>
      <c r="DO138" s="176"/>
      <c r="DP138" s="176"/>
      <c r="DQ138" s="176"/>
      <c r="DR138" s="176"/>
      <c r="DS138" s="176"/>
      <c r="DT138" s="176"/>
      <c r="DU138" s="176"/>
      <c r="DV138" s="176"/>
      <c r="DW138" s="176"/>
      <c r="DX138" s="176"/>
      <c r="DY138" s="176"/>
      <c r="DZ138" s="176"/>
      <c r="EA138" s="176"/>
      <c r="EB138" s="176"/>
      <c r="EC138" s="176"/>
      <c r="ED138" s="176"/>
      <c r="EE138" s="176"/>
      <c r="EF138" s="176"/>
      <c r="EG138" s="176"/>
      <c r="EH138" s="176"/>
      <c r="EI138" s="176"/>
      <c r="EJ138" s="176"/>
      <c r="EK138" s="176"/>
      <c r="EL138" s="176"/>
      <c r="EM138" s="176"/>
      <c r="EN138" s="176"/>
      <c r="EO138" s="176"/>
      <c r="EP138" s="176"/>
      <c r="EQ138" s="176"/>
      <c r="ER138" s="176"/>
      <c r="ES138" s="176"/>
      <c r="ET138" s="176"/>
      <c r="EU138" s="176"/>
      <c r="EV138" s="176"/>
      <c r="EW138" s="176"/>
      <c r="EX138" s="176"/>
      <c r="EY138" s="176"/>
      <c r="EZ138" s="176"/>
      <c r="FA138" s="176"/>
      <c r="FB138" s="176"/>
      <c r="FC138" s="176"/>
      <c r="FD138" s="176"/>
      <c r="FE138" s="176"/>
      <c r="FF138" s="176"/>
      <c r="FG138" s="176"/>
      <c r="FH138" s="176"/>
      <c r="FI138" s="176"/>
      <c r="FJ138" s="176"/>
      <c r="FK138" s="176"/>
      <c r="FL138" s="176"/>
      <c r="FM138" s="176"/>
      <c r="FN138" s="176"/>
      <c r="FO138" s="176"/>
      <c r="FP138" s="176"/>
      <c r="FQ138" s="176"/>
      <c r="FR138" s="176"/>
      <c r="FS138" s="176"/>
      <c r="FT138" s="176"/>
      <c r="FU138" s="176"/>
      <c r="FV138" s="176"/>
      <c r="FW138" s="176"/>
      <c r="FX138" s="176"/>
      <c r="FY138" s="176"/>
      <c r="FZ138" s="176"/>
      <c r="GA138" s="176"/>
      <c r="GB138" s="176"/>
      <c r="GC138" s="176"/>
      <c r="GD138" s="176"/>
      <c r="GE138" s="176"/>
      <c r="GF138" s="176"/>
      <c r="GG138" s="176"/>
      <c r="GH138" s="176"/>
      <c r="GI138" s="176"/>
      <c r="GJ138" s="176"/>
      <c r="GK138" s="176"/>
      <c r="GL138" s="176"/>
      <c r="GM138" s="176"/>
      <c r="GN138" s="176"/>
      <c r="GO138" s="176"/>
      <c r="GP138" s="176"/>
      <c r="GQ138" s="176"/>
      <c r="GR138" s="176"/>
      <c r="GS138" s="176"/>
      <c r="GT138" s="176"/>
      <c r="GU138" s="176"/>
      <c r="GV138" s="176"/>
      <c r="GW138" s="176"/>
      <c r="GX138" s="176"/>
      <c r="GY138" s="176"/>
      <c r="GZ138" s="176"/>
      <c r="HA138" s="176"/>
      <c r="HB138" s="176"/>
      <c r="HC138" s="176"/>
      <c r="HD138" s="176"/>
      <c r="HE138" s="176"/>
      <c r="HF138" s="176"/>
      <c r="HG138" s="176"/>
      <c r="HH138" s="176"/>
      <c r="HI138" s="176"/>
      <c r="HJ138" s="176"/>
      <c r="HK138" s="176"/>
      <c r="HL138" s="176"/>
      <c r="HM138" s="176"/>
      <c r="HN138" s="176"/>
      <c r="HO138" s="176"/>
      <c r="HP138" s="176"/>
      <c r="HQ138" s="176"/>
      <c r="HR138" s="176"/>
      <c r="HS138" s="176"/>
      <c r="HT138" s="176"/>
      <c r="HU138" s="176"/>
      <c r="HV138" s="176"/>
      <c r="HW138" s="176"/>
      <c r="HX138" s="176"/>
      <c r="HY138" s="176"/>
      <c r="HZ138" s="176"/>
      <c r="IA138" s="176"/>
      <c r="IB138" s="176"/>
      <c r="IC138" s="176"/>
      <c r="ID138" s="176"/>
      <c r="IE138" s="176"/>
      <c r="IF138" s="176"/>
      <c r="IG138" s="176"/>
      <c r="IH138" s="176"/>
      <c r="II138" s="176"/>
      <c r="IJ138" s="176"/>
      <c r="IK138" s="176"/>
      <c r="IL138" s="176"/>
      <c r="IM138" s="176"/>
    </row>
    <row r="139" spans="1:247" s="177" customFormat="1">
      <c r="A139" s="65"/>
      <c r="B139" s="165"/>
      <c r="C139" s="166"/>
      <c r="D139" s="167"/>
      <c r="E139" s="175"/>
    </row>
    <row r="140" spans="1:247" s="177" customFormat="1">
      <c r="A140" s="65"/>
      <c r="B140" s="165"/>
      <c r="C140" s="166"/>
      <c r="D140" s="167"/>
      <c r="E140" s="175"/>
    </row>
    <row r="141" spans="1:247" s="177" customFormat="1">
      <c r="A141" s="65"/>
      <c r="B141" s="165"/>
      <c r="C141" s="166"/>
      <c r="D141" s="167"/>
      <c r="E141" s="175"/>
    </row>
    <row r="142" spans="1:247" s="177" customFormat="1">
      <c r="A142" s="65"/>
      <c r="B142" s="165"/>
      <c r="C142" s="166"/>
      <c r="D142" s="167"/>
      <c r="E142" s="175"/>
      <c r="F142" s="178"/>
      <c r="G142" s="178"/>
      <c r="H142" s="179"/>
    </row>
    <row r="143" spans="1:247">
      <c r="F143" s="65"/>
      <c r="G143" s="65"/>
    </row>
    <row r="144" spans="1:247">
      <c r="F144" s="65"/>
      <c r="G144" s="65"/>
    </row>
    <row r="145" spans="1:7">
      <c r="F145" s="65"/>
      <c r="G145" s="65"/>
    </row>
    <row r="146" spans="1:7">
      <c r="F146" s="65"/>
      <c r="G146" s="65"/>
    </row>
    <row r="147" spans="1:7">
      <c r="F147" s="65"/>
      <c r="G147" s="65"/>
    </row>
    <row r="148" spans="1:7">
      <c r="F148" s="65"/>
      <c r="G148" s="65"/>
    </row>
    <row r="149" spans="1:7">
      <c r="F149" s="65"/>
      <c r="G149" s="65"/>
    </row>
    <row r="150" spans="1:7">
      <c r="F150" s="65"/>
      <c r="G150" s="65"/>
    </row>
    <row r="151" spans="1:7" s="70" customFormat="1">
      <c r="A151" s="65"/>
      <c r="B151" s="165"/>
      <c r="C151" s="166"/>
      <c r="D151" s="167"/>
      <c r="E151" s="175"/>
    </row>
    <row r="152" spans="1:7">
      <c r="F152" s="65"/>
      <c r="G152" s="65"/>
    </row>
    <row r="153" spans="1:7" s="70" customFormat="1">
      <c r="A153" s="65"/>
      <c r="B153" s="165"/>
      <c r="C153" s="166"/>
      <c r="D153" s="167"/>
      <c r="E153" s="175"/>
    </row>
    <row r="237" spans="2:7">
      <c r="F237" s="65"/>
      <c r="G237" s="65"/>
    </row>
    <row r="238" spans="2:7">
      <c r="F238" s="65"/>
      <c r="G238" s="65"/>
    </row>
    <row r="239" spans="2:7">
      <c r="F239" s="65"/>
      <c r="G239" s="65"/>
    </row>
    <row r="240" spans="2:7">
      <c r="B240" s="180"/>
      <c r="C240" s="181"/>
      <c r="D240" s="70"/>
      <c r="E240" s="182"/>
      <c r="F240" s="65"/>
      <c r="G240" s="65"/>
    </row>
    <row r="241" spans="2:7">
      <c r="B241" s="180"/>
      <c r="C241" s="181"/>
      <c r="D241" s="70"/>
      <c r="E241" s="182"/>
      <c r="F241" s="65"/>
      <c r="G241" s="65"/>
    </row>
    <row r="242" spans="2:7">
      <c r="B242" s="180"/>
      <c r="C242" s="181"/>
      <c r="D242" s="70"/>
      <c r="E242" s="182"/>
      <c r="F242" s="65"/>
      <c r="G242" s="65"/>
    </row>
    <row r="243" spans="2:7">
      <c r="B243" s="180"/>
      <c r="C243" s="181"/>
      <c r="D243" s="70"/>
      <c r="E243" s="182"/>
      <c r="F243" s="65"/>
      <c r="G243" s="65"/>
    </row>
    <row r="244" spans="2:7">
      <c r="B244" s="180"/>
      <c r="C244" s="181"/>
      <c r="D244" s="70"/>
      <c r="E244" s="182"/>
      <c r="F244" s="65"/>
      <c r="G244" s="65"/>
    </row>
    <row r="245" spans="2:7">
      <c r="B245" s="180"/>
      <c r="C245" s="181"/>
      <c r="D245" s="70"/>
      <c r="E245" s="182"/>
      <c r="F245" s="65"/>
      <c r="G245" s="65"/>
    </row>
    <row r="246" spans="2:7">
      <c r="B246" s="180"/>
      <c r="C246" s="181"/>
      <c r="D246" s="70"/>
      <c r="E246" s="182"/>
      <c r="F246" s="65"/>
      <c r="G246" s="65"/>
    </row>
    <row r="247" spans="2:7">
      <c r="B247" s="180"/>
      <c r="C247" s="181"/>
      <c r="D247" s="70"/>
      <c r="E247" s="182"/>
      <c r="F247" s="65"/>
      <c r="G247" s="65"/>
    </row>
    <row r="248" spans="2:7">
      <c r="B248" s="180"/>
      <c r="C248" s="181"/>
      <c r="D248" s="70"/>
      <c r="E248" s="182"/>
      <c r="F248" s="65"/>
      <c r="G248" s="65"/>
    </row>
    <row r="249" spans="2:7">
      <c r="B249" s="180"/>
      <c r="C249" s="181"/>
      <c r="D249" s="70"/>
      <c r="E249" s="182"/>
      <c r="F249" s="65"/>
      <c r="G249" s="65"/>
    </row>
    <row r="250" spans="2:7">
      <c r="B250" s="180"/>
      <c r="C250" s="181"/>
      <c r="D250" s="70"/>
      <c r="E250" s="182"/>
      <c r="F250" s="65"/>
      <c r="G250" s="65"/>
    </row>
    <row r="251" spans="2:7">
      <c r="B251" s="180"/>
      <c r="C251" s="181"/>
      <c r="D251" s="70"/>
      <c r="E251" s="182"/>
      <c r="F251" s="65"/>
      <c r="G251" s="65"/>
    </row>
    <row r="252" spans="2:7">
      <c r="B252" s="180"/>
      <c r="C252" s="181"/>
      <c r="D252" s="70"/>
      <c r="E252" s="182"/>
      <c r="F252" s="65"/>
      <c r="G252" s="65"/>
    </row>
    <row r="253" spans="2:7">
      <c r="B253" s="180"/>
      <c r="C253" s="181"/>
      <c r="D253" s="70"/>
      <c r="E253" s="182"/>
      <c r="F253" s="65"/>
      <c r="G253" s="65"/>
    </row>
    <row r="254" spans="2:7">
      <c r="B254" s="180"/>
      <c r="C254" s="181"/>
      <c r="D254" s="70"/>
      <c r="E254" s="182"/>
      <c r="F254" s="65"/>
      <c r="G254" s="65"/>
    </row>
    <row r="255" spans="2:7">
      <c r="B255" s="180"/>
      <c r="C255" s="181"/>
      <c r="D255" s="70"/>
      <c r="E255" s="182"/>
      <c r="F255" s="65"/>
      <c r="G255" s="65"/>
    </row>
    <row r="256" spans="2:7">
      <c r="B256" s="180"/>
      <c r="C256" s="181"/>
      <c r="D256" s="70"/>
      <c r="E256" s="182"/>
      <c r="F256" s="65"/>
      <c r="G256" s="65"/>
    </row>
    <row r="257" spans="2:7">
      <c r="B257" s="180"/>
      <c r="C257" s="181"/>
      <c r="D257" s="70"/>
      <c r="E257" s="182"/>
      <c r="F257" s="65"/>
      <c r="G257" s="65"/>
    </row>
    <row r="258" spans="2:7">
      <c r="B258" s="180"/>
      <c r="C258" s="181"/>
      <c r="D258" s="70"/>
      <c r="E258" s="182"/>
      <c r="F258" s="65"/>
      <c r="G258" s="65"/>
    </row>
    <row r="259" spans="2:7">
      <c r="B259" s="180"/>
      <c r="C259" s="181"/>
      <c r="D259" s="70"/>
      <c r="E259" s="182"/>
      <c r="F259" s="65"/>
      <c r="G259" s="65"/>
    </row>
    <row r="260" spans="2:7">
      <c r="B260" s="180"/>
      <c r="C260" s="181"/>
      <c r="D260" s="70"/>
      <c r="E260" s="182"/>
      <c r="F260" s="65"/>
      <c r="G260" s="65"/>
    </row>
    <row r="261" spans="2:7">
      <c r="B261" s="180"/>
      <c r="C261" s="181"/>
      <c r="D261" s="70"/>
      <c r="E261" s="182"/>
      <c r="F261" s="65"/>
      <c r="G261" s="65"/>
    </row>
    <row r="262" spans="2:7">
      <c r="B262" s="180"/>
      <c r="C262" s="181"/>
      <c r="D262" s="70"/>
      <c r="E262" s="182"/>
      <c r="F262" s="65"/>
      <c r="G262" s="65"/>
    </row>
    <row r="263" spans="2:7">
      <c r="B263" s="180"/>
      <c r="C263" s="181"/>
      <c r="D263" s="70"/>
      <c r="E263" s="182"/>
      <c r="F263" s="65"/>
      <c r="G263" s="65"/>
    </row>
    <row r="264" spans="2:7">
      <c r="B264" s="180"/>
      <c r="C264" s="181"/>
      <c r="D264" s="70"/>
      <c r="E264" s="182"/>
      <c r="F264" s="65"/>
      <c r="G264" s="65"/>
    </row>
    <row r="265" spans="2:7">
      <c r="B265" s="180"/>
      <c r="C265" s="181"/>
      <c r="D265" s="70"/>
      <c r="E265" s="182"/>
      <c r="F265" s="65"/>
      <c r="G265" s="65"/>
    </row>
    <row r="266" spans="2:7">
      <c r="B266" s="180"/>
      <c r="C266" s="181"/>
      <c r="D266" s="70"/>
      <c r="E266" s="182"/>
      <c r="F266" s="65"/>
      <c r="G266" s="65"/>
    </row>
    <row r="267" spans="2:7">
      <c r="B267" s="180"/>
      <c r="C267" s="181"/>
      <c r="D267" s="70"/>
      <c r="E267" s="182"/>
      <c r="F267" s="65"/>
      <c r="G267" s="65"/>
    </row>
    <row r="268" spans="2:7">
      <c r="B268" s="180"/>
      <c r="C268" s="181"/>
      <c r="D268" s="70"/>
      <c r="E268" s="182"/>
      <c r="F268" s="65"/>
      <c r="G268" s="65"/>
    </row>
    <row r="269" spans="2:7">
      <c r="B269" s="180"/>
      <c r="C269" s="181"/>
      <c r="D269" s="70"/>
      <c r="E269" s="182"/>
      <c r="F269" s="65"/>
      <c r="G269" s="65"/>
    </row>
    <row r="270" spans="2:7">
      <c r="B270" s="180"/>
      <c r="C270" s="181"/>
      <c r="D270" s="70"/>
      <c r="E270" s="182"/>
      <c r="F270" s="65"/>
      <c r="G270" s="65"/>
    </row>
    <row r="271" spans="2:7">
      <c r="B271" s="180"/>
      <c r="C271" s="181"/>
      <c r="D271" s="70"/>
      <c r="E271" s="182"/>
      <c r="F271" s="65"/>
      <c r="G271" s="65"/>
    </row>
    <row r="272" spans="2:7">
      <c r="B272" s="180"/>
      <c r="C272" s="181"/>
      <c r="D272" s="70"/>
      <c r="E272" s="182"/>
      <c r="F272" s="65"/>
      <c r="G272" s="65"/>
    </row>
    <row r="273" spans="2:7">
      <c r="B273" s="180"/>
      <c r="C273" s="181"/>
      <c r="D273" s="70"/>
      <c r="E273" s="182"/>
      <c r="F273" s="65"/>
      <c r="G273" s="65"/>
    </row>
    <row r="274" spans="2:7">
      <c r="B274" s="180"/>
      <c r="C274" s="181"/>
      <c r="D274" s="70"/>
      <c r="E274" s="182"/>
      <c r="F274" s="65"/>
      <c r="G274" s="65"/>
    </row>
    <row r="275" spans="2:7">
      <c r="B275" s="180"/>
      <c r="C275" s="181"/>
      <c r="D275" s="70"/>
      <c r="E275" s="182"/>
      <c r="F275" s="65"/>
      <c r="G275" s="65"/>
    </row>
    <row r="276" spans="2:7">
      <c r="B276" s="180"/>
      <c r="C276" s="181"/>
      <c r="D276" s="70"/>
      <c r="E276" s="182"/>
      <c r="F276" s="65"/>
      <c r="G276" s="65"/>
    </row>
    <row r="277" spans="2:7">
      <c r="B277" s="180"/>
      <c r="C277" s="181"/>
      <c r="D277" s="70"/>
      <c r="E277" s="182"/>
      <c r="F277" s="65"/>
      <c r="G277" s="65"/>
    </row>
    <row r="278" spans="2:7">
      <c r="B278" s="180"/>
      <c r="C278" s="181"/>
      <c r="D278" s="70"/>
      <c r="E278" s="182"/>
      <c r="F278" s="65"/>
      <c r="G278" s="65"/>
    </row>
    <row r="279" spans="2:7">
      <c r="B279" s="180"/>
      <c r="C279" s="181"/>
      <c r="D279" s="70"/>
      <c r="E279" s="182"/>
      <c r="F279" s="65"/>
      <c r="G279" s="65"/>
    </row>
    <row r="280" spans="2:7">
      <c r="B280" s="180"/>
      <c r="C280" s="181"/>
      <c r="D280" s="70"/>
      <c r="E280" s="182"/>
      <c r="F280" s="65"/>
      <c r="G280" s="65"/>
    </row>
    <row r="281" spans="2:7">
      <c r="B281" s="180"/>
      <c r="C281" s="181"/>
      <c r="D281" s="70"/>
      <c r="E281" s="182"/>
      <c r="F281" s="65"/>
      <c r="G281" s="65"/>
    </row>
    <row r="282" spans="2:7">
      <c r="B282" s="180"/>
      <c r="C282" s="181"/>
      <c r="D282" s="70"/>
      <c r="E282" s="182"/>
      <c r="F282" s="65"/>
      <c r="G282" s="65"/>
    </row>
    <row r="283" spans="2:7">
      <c r="B283" s="180"/>
      <c r="C283" s="181"/>
      <c r="D283" s="70"/>
      <c r="E283" s="182"/>
      <c r="F283" s="65"/>
      <c r="G283" s="65"/>
    </row>
    <row r="284" spans="2:7">
      <c r="B284" s="180"/>
      <c r="C284" s="181"/>
      <c r="D284" s="70"/>
      <c r="E284" s="182"/>
      <c r="F284" s="65"/>
      <c r="G284" s="65"/>
    </row>
    <row r="285" spans="2:7">
      <c r="B285" s="180"/>
      <c r="C285" s="181"/>
      <c r="D285" s="70"/>
      <c r="E285" s="182"/>
      <c r="F285" s="65"/>
      <c r="G285" s="65"/>
    </row>
    <row r="286" spans="2:7">
      <c r="B286" s="180"/>
      <c r="C286" s="181"/>
      <c r="D286" s="70"/>
      <c r="E286" s="182"/>
      <c r="F286" s="65"/>
      <c r="G286" s="65"/>
    </row>
    <row r="287" spans="2:7">
      <c r="B287" s="180"/>
      <c r="C287" s="181"/>
      <c r="D287" s="70"/>
      <c r="E287" s="182"/>
      <c r="F287" s="65"/>
      <c r="G287" s="65"/>
    </row>
    <row r="288" spans="2:7">
      <c r="B288" s="180"/>
      <c r="C288" s="181"/>
      <c r="D288" s="70"/>
      <c r="E288" s="182"/>
      <c r="F288" s="65"/>
      <c r="G288" s="65"/>
    </row>
    <row r="289" spans="2:7">
      <c r="B289" s="180"/>
      <c r="C289" s="181"/>
      <c r="D289" s="70"/>
      <c r="E289" s="182"/>
      <c r="F289" s="65"/>
      <c r="G289" s="65"/>
    </row>
    <row r="290" spans="2:7">
      <c r="B290" s="180"/>
      <c r="C290" s="181"/>
      <c r="D290" s="70"/>
      <c r="E290" s="182"/>
      <c r="F290" s="65"/>
      <c r="G290" s="65"/>
    </row>
    <row r="291" spans="2:7">
      <c r="B291" s="180"/>
      <c r="C291" s="181"/>
      <c r="D291" s="70"/>
      <c r="E291" s="182"/>
      <c r="F291" s="65"/>
      <c r="G291" s="65"/>
    </row>
    <row r="292" spans="2:7">
      <c r="B292" s="180"/>
      <c r="C292" s="181"/>
      <c r="D292" s="70"/>
      <c r="E292" s="182"/>
      <c r="F292" s="65"/>
      <c r="G292" s="65"/>
    </row>
    <row r="293" spans="2:7">
      <c r="B293" s="180"/>
      <c r="C293" s="181"/>
      <c r="D293" s="70"/>
      <c r="E293" s="182"/>
      <c r="F293" s="65"/>
      <c r="G293" s="65"/>
    </row>
    <row r="294" spans="2:7">
      <c r="B294" s="180"/>
      <c r="C294" s="181"/>
      <c r="D294" s="70"/>
      <c r="E294" s="182"/>
      <c r="F294" s="65"/>
      <c r="G294" s="65"/>
    </row>
    <row r="295" spans="2:7">
      <c r="B295" s="180"/>
      <c r="C295" s="181"/>
      <c r="D295" s="70"/>
      <c r="E295" s="182"/>
      <c r="F295" s="65"/>
      <c r="G295" s="65"/>
    </row>
    <row r="296" spans="2:7">
      <c r="B296" s="180"/>
      <c r="C296" s="181"/>
      <c r="D296" s="70"/>
      <c r="E296" s="182"/>
      <c r="F296" s="65"/>
      <c r="G296" s="65"/>
    </row>
    <row r="297" spans="2:7">
      <c r="B297" s="180"/>
      <c r="C297" s="181"/>
      <c r="D297" s="70"/>
      <c r="E297" s="182"/>
      <c r="F297" s="65"/>
      <c r="G297" s="65"/>
    </row>
    <row r="298" spans="2:7">
      <c r="B298" s="180"/>
      <c r="C298" s="181"/>
      <c r="D298" s="70"/>
      <c r="E298" s="182"/>
      <c r="F298" s="65"/>
      <c r="G298" s="65"/>
    </row>
    <row r="299" spans="2:7">
      <c r="B299" s="180"/>
      <c r="C299" s="181"/>
      <c r="D299" s="70"/>
      <c r="E299" s="182"/>
      <c r="F299" s="65"/>
      <c r="G299" s="65"/>
    </row>
    <row r="300" spans="2:7">
      <c r="B300" s="180"/>
      <c r="C300" s="181"/>
      <c r="D300" s="70"/>
      <c r="E300" s="182"/>
      <c r="F300" s="65"/>
      <c r="G300" s="65"/>
    </row>
    <row r="301" spans="2:7">
      <c r="B301" s="180"/>
      <c r="C301" s="181"/>
      <c r="D301" s="70"/>
      <c r="E301" s="182"/>
      <c r="F301" s="65"/>
      <c r="G301" s="65"/>
    </row>
    <row r="302" spans="2:7">
      <c r="B302" s="180"/>
      <c r="C302" s="181"/>
      <c r="D302" s="70"/>
      <c r="E302" s="182"/>
      <c r="F302" s="65"/>
      <c r="G302" s="65"/>
    </row>
    <row r="303" spans="2:7">
      <c r="B303" s="180"/>
      <c r="C303" s="181"/>
      <c r="D303" s="70"/>
      <c r="E303" s="182"/>
      <c r="F303" s="65"/>
      <c r="G303" s="65"/>
    </row>
    <row r="304" spans="2:7">
      <c r="B304" s="180"/>
      <c r="C304" s="181"/>
      <c r="D304" s="70"/>
      <c r="E304" s="182"/>
      <c r="F304" s="65"/>
      <c r="G304" s="65"/>
    </row>
    <row r="305" spans="2:7">
      <c r="B305" s="180"/>
      <c r="C305" s="181"/>
      <c r="D305" s="70"/>
      <c r="E305" s="182"/>
      <c r="F305" s="65"/>
      <c r="G305" s="65"/>
    </row>
    <row r="306" spans="2:7">
      <c r="B306" s="180"/>
      <c r="C306" s="181"/>
      <c r="D306" s="70"/>
      <c r="E306" s="182"/>
      <c r="F306" s="65"/>
      <c r="G306" s="65"/>
    </row>
    <row r="307" spans="2:7">
      <c r="B307" s="180"/>
      <c r="C307" s="181"/>
      <c r="D307" s="70"/>
      <c r="E307" s="182"/>
      <c r="F307" s="65"/>
      <c r="G307" s="65"/>
    </row>
    <row r="308" spans="2:7">
      <c r="B308" s="180"/>
      <c r="C308" s="181"/>
      <c r="D308" s="70"/>
      <c r="E308" s="182"/>
      <c r="F308" s="65"/>
      <c r="G308" s="65"/>
    </row>
    <row r="309" spans="2:7">
      <c r="B309" s="180"/>
      <c r="C309" s="181"/>
      <c r="D309" s="70"/>
      <c r="E309" s="182"/>
      <c r="F309" s="65"/>
      <c r="G309" s="65"/>
    </row>
    <row r="310" spans="2:7">
      <c r="B310" s="180"/>
      <c r="C310" s="181"/>
      <c r="D310" s="70"/>
      <c r="E310" s="182"/>
      <c r="F310" s="65"/>
      <c r="G310" s="65"/>
    </row>
    <row r="311" spans="2:7">
      <c r="B311" s="180"/>
      <c r="C311" s="181"/>
      <c r="D311" s="70"/>
      <c r="E311" s="182"/>
      <c r="F311" s="65"/>
      <c r="G311" s="65"/>
    </row>
    <row r="312" spans="2:7">
      <c r="B312" s="180"/>
      <c r="C312" s="181"/>
      <c r="D312" s="70"/>
      <c r="E312" s="182"/>
      <c r="F312" s="65"/>
      <c r="G312" s="65"/>
    </row>
    <row r="313" spans="2:7">
      <c r="B313" s="180"/>
      <c r="C313" s="181"/>
      <c r="D313" s="70"/>
      <c r="E313" s="182"/>
      <c r="F313" s="65"/>
      <c r="G313" s="65"/>
    </row>
    <row r="314" spans="2:7">
      <c r="B314" s="180"/>
      <c r="C314" s="181"/>
      <c r="D314" s="70"/>
      <c r="E314" s="182"/>
      <c r="F314" s="65"/>
      <c r="G314" s="65"/>
    </row>
    <row r="315" spans="2:7">
      <c r="B315" s="180"/>
      <c r="C315" s="181"/>
      <c r="D315" s="70"/>
      <c r="E315" s="182"/>
      <c r="F315" s="65"/>
      <c r="G315" s="65"/>
    </row>
    <row r="316" spans="2:7">
      <c r="B316" s="180"/>
      <c r="C316" s="181"/>
      <c r="D316" s="70"/>
      <c r="E316" s="182"/>
      <c r="F316" s="65"/>
      <c r="G316" s="65"/>
    </row>
    <row r="317" spans="2:7">
      <c r="B317" s="180"/>
      <c r="C317" s="181"/>
      <c r="D317" s="70"/>
      <c r="E317" s="182"/>
      <c r="F317" s="65"/>
      <c r="G317" s="65"/>
    </row>
    <row r="318" spans="2:7">
      <c r="B318" s="180"/>
      <c r="C318" s="181"/>
      <c r="D318" s="70"/>
      <c r="E318" s="182"/>
      <c r="F318" s="65"/>
      <c r="G318" s="65"/>
    </row>
    <row r="319" spans="2:7">
      <c r="B319" s="180"/>
      <c r="C319" s="181"/>
      <c r="D319" s="70"/>
      <c r="E319" s="182"/>
      <c r="F319" s="65"/>
      <c r="G319" s="65"/>
    </row>
    <row r="320" spans="2:7">
      <c r="B320" s="180"/>
      <c r="C320" s="181"/>
      <c r="D320" s="70"/>
      <c r="E320" s="182"/>
      <c r="F320" s="65"/>
      <c r="G320" s="65"/>
    </row>
    <row r="321" spans="2:7">
      <c r="B321" s="180"/>
      <c r="C321" s="181"/>
      <c r="D321" s="70"/>
      <c r="E321" s="182"/>
      <c r="F321" s="65"/>
      <c r="G321" s="65"/>
    </row>
    <row r="322" spans="2:7">
      <c r="B322" s="180"/>
      <c r="C322" s="181"/>
      <c r="D322" s="70"/>
      <c r="E322" s="182"/>
      <c r="F322" s="65"/>
      <c r="G322" s="65"/>
    </row>
    <row r="323" spans="2:7">
      <c r="B323" s="180"/>
      <c r="C323" s="181"/>
      <c r="D323" s="70"/>
      <c r="E323" s="182"/>
      <c r="F323" s="65"/>
      <c r="G323" s="65"/>
    </row>
    <row r="324" spans="2:7">
      <c r="B324" s="180"/>
      <c r="C324" s="181"/>
      <c r="D324" s="70"/>
      <c r="E324" s="182"/>
      <c r="F324" s="65"/>
      <c r="G324" s="65"/>
    </row>
    <row r="325" spans="2:7">
      <c r="B325" s="180"/>
      <c r="C325" s="181"/>
      <c r="D325" s="70"/>
      <c r="E325" s="182"/>
      <c r="F325" s="65"/>
      <c r="G325" s="65"/>
    </row>
    <row r="326" spans="2:7">
      <c r="B326" s="180"/>
      <c r="C326" s="181"/>
      <c r="D326" s="70"/>
      <c r="E326" s="182"/>
      <c r="F326" s="65"/>
      <c r="G326" s="65"/>
    </row>
    <row r="327" spans="2:7">
      <c r="B327" s="180"/>
      <c r="C327" s="181"/>
      <c r="D327" s="70"/>
      <c r="E327" s="182"/>
      <c r="F327" s="65"/>
      <c r="G327" s="65"/>
    </row>
    <row r="328" spans="2:7">
      <c r="B328" s="180"/>
      <c r="C328" s="181"/>
      <c r="D328" s="70"/>
      <c r="E328" s="182"/>
      <c r="F328" s="65"/>
      <c r="G328" s="65"/>
    </row>
    <row r="329" spans="2:7">
      <c r="B329" s="180"/>
      <c r="C329" s="181"/>
      <c r="D329" s="70"/>
      <c r="E329" s="182"/>
      <c r="F329" s="65"/>
      <c r="G329" s="65"/>
    </row>
    <row r="330" spans="2:7">
      <c r="B330" s="180"/>
      <c r="C330" s="181"/>
      <c r="D330" s="70"/>
      <c r="E330" s="182"/>
      <c r="F330" s="65"/>
      <c r="G330" s="65"/>
    </row>
    <row r="331" spans="2:7">
      <c r="B331" s="180"/>
      <c r="C331" s="181"/>
      <c r="D331" s="70"/>
      <c r="E331" s="182"/>
      <c r="F331" s="65"/>
      <c r="G331" s="65"/>
    </row>
    <row r="332" spans="2:7">
      <c r="B332" s="180"/>
      <c r="C332" s="181"/>
      <c r="D332" s="70"/>
      <c r="E332" s="182"/>
      <c r="F332" s="65"/>
      <c r="G332" s="65"/>
    </row>
    <row r="333" spans="2:7">
      <c r="B333" s="180"/>
      <c r="C333" s="181"/>
      <c r="D333" s="70"/>
      <c r="E333" s="182"/>
      <c r="F333" s="65"/>
      <c r="G333" s="65"/>
    </row>
    <row r="334" spans="2:7">
      <c r="B334" s="180"/>
      <c r="C334" s="181"/>
      <c r="D334" s="70"/>
      <c r="E334" s="182"/>
      <c r="F334" s="65"/>
      <c r="G334" s="65"/>
    </row>
    <row r="335" spans="2:7">
      <c r="B335" s="180"/>
      <c r="C335" s="181"/>
      <c r="D335" s="70"/>
      <c r="E335" s="182"/>
      <c r="F335" s="65"/>
      <c r="G335" s="65"/>
    </row>
    <row r="336" spans="2:7">
      <c r="B336" s="180"/>
      <c r="C336" s="181"/>
      <c r="D336" s="70"/>
      <c r="E336" s="182"/>
      <c r="F336" s="65"/>
      <c r="G336" s="65"/>
    </row>
    <row r="337" spans="2:7">
      <c r="B337" s="180"/>
      <c r="C337" s="181"/>
      <c r="D337" s="70"/>
      <c r="E337" s="182"/>
      <c r="F337" s="65"/>
      <c r="G337" s="65"/>
    </row>
    <row r="338" spans="2:7">
      <c r="B338" s="180"/>
      <c r="C338" s="181"/>
      <c r="D338" s="70"/>
      <c r="E338" s="182"/>
      <c r="F338" s="65"/>
      <c r="G338" s="65"/>
    </row>
    <row r="339" spans="2:7">
      <c r="B339" s="180"/>
      <c r="C339" s="181"/>
      <c r="D339" s="70"/>
      <c r="E339" s="182"/>
      <c r="F339" s="65"/>
      <c r="G339" s="65"/>
    </row>
    <row r="340" spans="2:7">
      <c r="B340" s="180"/>
      <c r="C340" s="181"/>
      <c r="D340" s="70"/>
      <c r="E340" s="182"/>
      <c r="F340" s="65"/>
      <c r="G340" s="65"/>
    </row>
    <row r="341" spans="2:7">
      <c r="B341" s="180"/>
      <c r="C341" s="181"/>
      <c r="D341" s="70"/>
      <c r="E341" s="182"/>
      <c r="F341" s="65"/>
      <c r="G341" s="65"/>
    </row>
    <row r="342" spans="2:7">
      <c r="B342" s="180"/>
      <c r="C342" s="181"/>
      <c r="D342" s="70"/>
      <c r="E342" s="182"/>
      <c r="F342" s="65"/>
      <c r="G342" s="65"/>
    </row>
    <row r="343" spans="2:7">
      <c r="B343" s="180"/>
      <c r="C343" s="181"/>
      <c r="D343" s="70"/>
      <c r="E343" s="182"/>
      <c r="F343" s="65"/>
      <c r="G343" s="65"/>
    </row>
    <row r="344" spans="2:7">
      <c r="B344" s="180"/>
      <c r="C344" s="181"/>
      <c r="D344" s="70"/>
      <c r="E344" s="182"/>
      <c r="F344" s="65"/>
      <c r="G344" s="65"/>
    </row>
    <row r="345" spans="2:7">
      <c r="B345" s="180"/>
      <c r="C345" s="181"/>
      <c r="D345" s="70"/>
      <c r="E345" s="182"/>
      <c r="F345" s="65"/>
      <c r="G345" s="65"/>
    </row>
    <row r="346" spans="2:7">
      <c r="B346" s="180"/>
      <c r="C346" s="181"/>
      <c r="D346" s="70"/>
      <c r="E346" s="182"/>
      <c r="F346" s="65"/>
      <c r="G346" s="65"/>
    </row>
    <row r="347" spans="2:7">
      <c r="B347" s="180"/>
      <c r="C347" s="181"/>
      <c r="D347" s="70"/>
      <c r="E347" s="182"/>
      <c r="F347" s="65"/>
      <c r="G347" s="65"/>
    </row>
    <row r="348" spans="2:7">
      <c r="B348" s="180"/>
      <c r="C348" s="181"/>
      <c r="D348" s="70"/>
      <c r="E348" s="182"/>
      <c r="F348" s="65"/>
      <c r="G348" s="65"/>
    </row>
    <row r="349" spans="2:7">
      <c r="B349" s="180"/>
      <c r="C349" s="181"/>
      <c r="D349" s="70"/>
      <c r="E349" s="182"/>
      <c r="F349" s="65"/>
      <c r="G349" s="65"/>
    </row>
    <row r="350" spans="2:7">
      <c r="B350" s="180"/>
      <c r="C350" s="181"/>
      <c r="D350" s="70"/>
      <c r="E350" s="182"/>
      <c r="F350" s="65"/>
      <c r="G350" s="65"/>
    </row>
    <row r="351" spans="2:7">
      <c r="B351" s="180"/>
      <c r="C351" s="181"/>
      <c r="D351" s="70"/>
      <c r="E351" s="182"/>
      <c r="F351" s="65"/>
      <c r="G351" s="65"/>
    </row>
    <row r="352" spans="2:7">
      <c r="B352" s="180"/>
      <c r="C352" s="181"/>
      <c r="D352" s="70"/>
      <c r="E352" s="182"/>
      <c r="F352" s="65"/>
      <c r="G352" s="65"/>
    </row>
    <row r="353" spans="2:7">
      <c r="B353" s="180"/>
      <c r="C353" s="181"/>
      <c r="D353" s="70"/>
      <c r="E353" s="182"/>
      <c r="F353" s="65"/>
      <c r="G353" s="65"/>
    </row>
    <row r="354" spans="2:7">
      <c r="B354" s="180"/>
      <c r="C354" s="181"/>
      <c r="D354" s="70"/>
      <c r="E354" s="182"/>
      <c r="F354" s="65"/>
      <c r="G354" s="65"/>
    </row>
    <row r="355" spans="2:7">
      <c r="B355" s="180"/>
      <c r="C355" s="181"/>
      <c r="D355" s="70"/>
      <c r="E355" s="182"/>
      <c r="F355" s="65"/>
      <c r="G355" s="65"/>
    </row>
    <row r="356" spans="2:7">
      <c r="B356" s="180"/>
      <c r="C356" s="181"/>
      <c r="D356" s="70"/>
      <c r="E356" s="182"/>
      <c r="F356" s="65"/>
      <c r="G356" s="65"/>
    </row>
    <row r="357" spans="2:7">
      <c r="B357" s="180"/>
      <c r="C357" s="181"/>
      <c r="D357" s="70"/>
      <c r="E357" s="182"/>
      <c r="F357" s="65"/>
      <c r="G357" s="65"/>
    </row>
    <row r="358" spans="2:7">
      <c r="B358" s="180"/>
      <c r="C358" s="181"/>
      <c r="D358" s="70"/>
      <c r="E358" s="182"/>
      <c r="F358" s="65"/>
      <c r="G358" s="65"/>
    </row>
    <row r="359" spans="2:7">
      <c r="B359" s="180"/>
      <c r="C359" s="181"/>
      <c r="D359" s="70"/>
      <c r="E359" s="182"/>
      <c r="F359" s="65"/>
      <c r="G359" s="65"/>
    </row>
    <row r="360" spans="2:7">
      <c r="B360" s="180"/>
      <c r="C360" s="181"/>
      <c r="D360" s="70"/>
      <c r="E360" s="182"/>
      <c r="F360" s="65"/>
      <c r="G360" s="65"/>
    </row>
    <row r="361" spans="2:7">
      <c r="B361" s="180"/>
      <c r="C361" s="181"/>
      <c r="D361" s="70"/>
      <c r="E361" s="182"/>
      <c r="F361" s="65"/>
      <c r="G361" s="65"/>
    </row>
    <row r="362" spans="2:7">
      <c r="B362" s="180"/>
      <c r="C362" s="181"/>
      <c r="D362" s="70"/>
      <c r="E362" s="182"/>
      <c r="F362" s="65"/>
      <c r="G362" s="65"/>
    </row>
    <row r="363" spans="2:7">
      <c r="B363" s="180"/>
      <c r="C363" s="181"/>
      <c r="D363" s="70"/>
      <c r="E363" s="182"/>
      <c r="F363" s="65"/>
      <c r="G363" s="65"/>
    </row>
    <row r="364" spans="2:7">
      <c r="B364" s="180"/>
      <c r="C364" s="181"/>
      <c r="D364" s="70"/>
      <c r="E364" s="182"/>
      <c r="F364" s="65"/>
      <c r="G364" s="65"/>
    </row>
    <row r="365" spans="2:7">
      <c r="B365" s="180"/>
      <c r="C365" s="181"/>
      <c r="D365" s="70"/>
      <c r="E365" s="182"/>
      <c r="F365" s="65"/>
      <c r="G365" s="65"/>
    </row>
    <row r="366" spans="2:7">
      <c r="B366" s="180"/>
      <c r="C366" s="181"/>
      <c r="D366" s="70"/>
      <c r="E366" s="182"/>
      <c r="F366" s="65"/>
      <c r="G366" s="65"/>
    </row>
    <row r="367" spans="2:7">
      <c r="B367" s="180"/>
      <c r="C367" s="181"/>
      <c r="D367" s="70"/>
      <c r="E367" s="182"/>
      <c r="F367" s="65"/>
      <c r="G367" s="65"/>
    </row>
    <row r="368" spans="2:7">
      <c r="B368" s="180"/>
      <c r="C368" s="181"/>
      <c r="D368" s="70"/>
      <c r="E368" s="182"/>
      <c r="F368" s="65"/>
      <c r="G368" s="65"/>
    </row>
    <row r="369" spans="2:7">
      <c r="B369" s="180"/>
      <c r="C369" s="181"/>
      <c r="D369" s="70"/>
      <c r="E369" s="182"/>
      <c r="F369" s="65"/>
      <c r="G369" s="65"/>
    </row>
    <row r="370" spans="2:7">
      <c r="B370" s="180"/>
      <c r="C370" s="181"/>
      <c r="D370" s="70"/>
      <c r="E370" s="182"/>
      <c r="F370" s="65"/>
      <c r="G370" s="65"/>
    </row>
    <row r="371" spans="2:7">
      <c r="B371" s="180"/>
      <c r="C371" s="181"/>
      <c r="D371" s="70"/>
      <c r="E371" s="182"/>
      <c r="F371" s="65"/>
      <c r="G371" s="65"/>
    </row>
    <row r="372" spans="2:7">
      <c r="B372" s="180"/>
      <c r="C372" s="181"/>
      <c r="D372" s="70"/>
      <c r="E372" s="182"/>
      <c r="F372" s="65"/>
      <c r="G372" s="65"/>
    </row>
    <row r="373" spans="2:7">
      <c r="B373" s="180"/>
      <c r="C373" s="181"/>
      <c r="D373" s="70"/>
      <c r="E373" s="182"/>
      <c r="F373" s="65"/>
      <c r="G373" s="65"/>
    </row>
    <row r="374" spans="2:7">
      <c r="B374" s="180"/>
      <c r="C374" s="181"/>
      <c r="D374" s="70"/>
      <c r="E374" s="182"/>
      <c r="F374" s="65"/>
      <c r="G374" s="65"/>
    </row>
    <row r="375" spans="2:7">
      <c r="B375" s="180"/>
      <c r="C375" s="181"/>
      <c r="D375" s="70"/>
      <c r="E375" s="182"/>
      <c r="F375" s="65"/>
      <c r="G375" s="65"/>
    </row>
    <row r="376" spans="2:7">
      <c r="B376" s="180"/>
      <c r="C376" s="181"/>
      <c r="D376" s="70"/>
      <c r="E376" s="182"/>
      <c r="F376" s="65"/>
      <c r="G376" s="65"/>
    </row>
    <row r="377" spans="2:7">
      <c r="B377" s="180"/>
      <c r="C377" s="181"/>
      <c r="D377" s="70"/>
      <c r="E377" s="182"/>
      <c r="F377" s="65"/>
      <c r="G377" s="65"/>
    </row>
    <row r="378" spans="2:7">
      <c r="B378" s="180"/>
      <c r="C378" s="181"/>
      <c r="D378" s="70"/>
      <c r="E378" s="182"/>
      <c r="F378" s="65"/>
      <c r="G378" s="65"/>
    </row>
    <row r="379" spans="2:7">
      <c r="B379" s="180"/>
      <c r="C379" s="181"/>
      <c r="D379" s="70"/>
      <c r="E379" s="182"/>
      <c r="F379" s="65"/>
      <c r="G379" s="65"/>
    </row>
    <row r="380" spans="2:7">
      <c r="B380" s="180"/>
      <c r="C380" s="181"/>
      <c r="D380" s="70"/>
      <c r="E380" s="182"/>
      <c r="F380" s="65"/>
      <c r="G380" s="65"/>
    </row>
    <row r="381" spans="2:7">
      <c r="B381" s="180"/>
      <c r="C381" s="181"/>
      <c r="D381" s="70"/>
      <c r="E381" s="182"/>
      <c r="F381" s="65"/>
      <c r="G381" s="65"/>
    </row>
    <row r="382" spans="2:7">
      <c r="B382" s="180"/>
      <c r="C382" s="181"/>
      <c r="D382" s="70"/>
      <c r="E382" s="182"/>
      <c r="F382" s="65"/>
      <c r="G382" s="65"/>
    </row>
    <row r="383" spans="2:7">
      <c r="B383" s="180"/>
      <c r="C383" s="181"/>
      <c r="D383" s="70"/>
      <c r="E383" s="182"/>
      <c r="F383" s="65"/>
      <c r="G383" s="65"/>
    </row>
    <row r="384" spans="2:7">
      <c r="B384" s="180"/>
      <c r="C384" s="181"/>
      <c r="D384" s="70"/>
      <c r="E384" s="182"/>
      <c r="F384" s="65"/>
      <c r="G384" s="65"/>
    </row>
    <row r="385" spans="2:7">
      <c r="B385" s="180"/>
      <c r="C385" s="181"/>
      <c r="D385" s="70"/>
      <c r="E385" s="182"/>
      <c r="F385" s="65"/>
      <c r="G385" s="65"/>
    </row>
    <row r="386" spans="2:7">
      <c r="B386" s="180"/>
      <c r="C386" s="181"/>
      <c r="D386" s="70"/>
      <c r="E386" s="182"/>
      <c r="F386" s="65"/>
      <c r="G386" s="65"/>
    </row>
    <row r="387" spans="2:7">
      <c r="B387" s="180"/>
      <c r="C387" s="181"/>
      <c r="D387" s="70"/>
      <c r="E387" s="182"/>
      <c r="F387" s="65"/>
      <c r="G387" s="65"/>
    </row>
    <row r="388" spans="2:7">
      <c r="B388" s="180"/>
      <c r="C388" s="181"/>
      <c r="D388" s="70"/>
      <c r="E388" s="182"/>
      <c r="F388" s="65"/>
      <c r="G388" s="65"/>
    </row>
    <row r="389" spans="2:7">
      <c r="B389" s="180"/>
      <c r="C389" s="181"/>
      <c r="D389" s="70"/>
      <c r="E389" s="182"/>
      <c r="F389" s="65"/>
      <c r="G389" s="65"/>
    </row>
    <row r="390" spans="2:7">
      <c r="B390" s="180"/>
      <c r="C390" s="181"/>
      <c r="D390" s="70"/>
      <c r="E390" s="182"/>
      <c r="F390" s="65"/>
      <c r="G390" s="65"/>
    </row>
    <row r="391" spans="2:7">
      <c r="B391" s="180"/>
      <c r="C391" s="181"/>
      <c r="D391" s="70"/>
      <c r="E391" s="182"/>
      <c r="F391" s="65"/>
      <c r="G391" s="65"/>
    </row>
    <row r="392" spans="2:7">
      <c r="B392" s="180"/>
      <c r="C392" s="181"/>
      <c r="D392" s="70"/>
      <c r="E392" s="182"/>
      <c r="F392" s="65"/>
      <c r="G392" s="65"/>
    </row>
    <row r="393" spans="2:7">
      <c r="B393" s="180"/>
      <c r="C393" s="181"/>
      <c r="D393" s="70"/>
      <c r="E393" s="182"/>
      <c r="F393" s="65"/>
      <c r="G393" s="65"/>
    </row>
    <row r="394" spans="2:7">
      <c r="B394" s="180"/>
      <c r="C394" s="181"/>
      <c r="D394" s="70"/>
      <c r="E394" s="182"/>
      <c r="F394" s="65"/>
      <c r="G394" s="65"/>
    </row>
    <row r="395" spans="2:7">
      <c r="B395" s="180"/>
      <c r="C395" s="181"/>
      <c r="D395" s="70"/>
      <c r="E395" s="182"/>
      <c r="F395" s="65"/>
      <c r="G395" s="65"/>
    </row>
    <row r="396" spans="2:7">
      <c r="B396" s="180"/>
      <c r="C396" s="181"/>
      <c r="D396" s="70"/>
      <c r="E396" s="182"/>
      <c r="F396" s="65"/>
      <c r="G396" s="65"/>
    </row>
    <row r="397" spans="2:7">
      <c r="B397" s="180"/>
      <c r="C397" s="181"/>
      <c r="D397" s="70"/>
      <c r="E397" s="182"/>
      <c r="F397" s="65"/>
      <c r="G397" s="65"/>
    </row>
    <row r="398" spans="2:7">
      <c r="B398" s="180"/>
      <c r="C398" s="181"/>
      <c r="D398" s="70"/>
      <c r="E398" s="182"/>
      <c r="F398" s="65"/>
      <c r="G398" s="65"/>
    </row>
    <row r="399" spans="2:7">
      <c r="B399" s="180"/>
      <c r="C399" s="181"/>
      <c r="D399" s="70"/>
      <c r="E399" s="182"/>
      <c r="F399" s="65"/>
      <c r="G399" s="65"/>
    </row>
    <row r="400" spans="2:7">
      <c r="B400" s="180"/>
      <c r="C400" s="181"/>
      <c r="D400" s="70"/>
      <c r="E400" s="182"/>
      <c r="F400" s="65"/>
      <c r="G400" s="65"/>
    </row>
    <row r="401" spans="2:7">
      <c r="B401" s="180"/>
      <c r="C401" s="181"/>
      <c r="D401" s="70"/>
      <c r="E401" s="182"/>
      <c r="F401" s="65"/>
      <c r="G401" s="65"/>
    </row>
    <row r="402" spans="2:7">
      <c r="B402" s="180"/>
      <c r="C402" s="181"/>
      <c r="D402" s="70"/>
      <c r="E402" s="182"/>
      <c r="F402" s="65"/>
      <c r="G402" s="65"/>
    </row>
    <row r="403" spans="2:7">
      <c r="B403" s="180"/>
      <c r="C403" s="181"/>
      <c r="D403" s="70"/>
      <c r="E403" s="182"/>
      <c r="F403" s="65"/>
      <c r="G403" s="65"/>
    </row>
    <row r="404" spans="2:7">
      <c r="B404" s="180"/>
      <c r="C404" s="181"/>
      <c r="D404" s="70"/>
      <c r="E404" s="182"/>
      <c r="F404" s="65"/>
      <c r="G404" s="65"/>
    </row>
    <row r="405" spans="2:7">
      <c r="B405" s="180"/>
      <c r="C405" s="181"/>
      <c r="D405" s="70"/>
      <c r="E405" s="182"/>
      <c r="F405" s="65"/>
      <c r="G405" s="65"/>
    </row>
    <row r="406" spans="2:7">
      <c r="B406" s="180"/>
      <c r="C406" s="181"/>
      <c r="D406" s="70"/>
      <c r="E406" s="182"/>
      <c r="F406" s="65"/>
      <c r="G406" s="65"/>
    </row>
    <row r="407" spans="2:7">
      <c r="B407" s="180"/>
      <c r="C407" s="181"/>
      <c r="D407" s="70"/>
      <c r="E407" s="182"/>
      <c r="F407" s="65"/>
      <c r="G407" s="65"/>
    </row>
    <row r="408" spans="2:7">
      <c r="B408" s="180"/>
      <c r="C408" s="181"/>
      <c r="D408" s="70"/>
      <c r="E408" s="182"/>
      <c r="F408" s="65"/>
      <c r="G408" s="65"/>
    </row>
    <row r="409" spans="2:7">
      <c r="B409" s="180"/>
      <c r="C409" s="181"/>
      <c r="D409" s="70"/>
      <c r="E409" s="182"/>
      <c r="F409" s="65"/>
      <c r="G409" s="65"/>
    </row>
    <row r="410" spans="2:7">
      <c r="B410" s="180"/>
      <c r="C410" s="181"/>
      <c r="D410" s="70"/>
      <c r="E410" s="182"/>
      <c r="F410" s="65"/>
      <c r="G410" s="65"/>
    </row>
    <row r="411" spans="2:7">
      <c r="B411" s="180"/>
      <c r="C411" s="181"/>
      <c r="D411" s="70"/>
      <c r="E411" s="182"/>
      <c r="F411" s="65"/>
      <c r="G411" s="65"/>
    </row>
    <row r="412" spans="2:7">
      <c r="B412" s="180"/>
      <c r="C412" s="181"/>
      <c r="D412" s="70"/>
      <c r="E412" s="182"/>
      <c r="F412" s="65"/>
      <c r="G412" s="65"/>
    </row>
    <row r="413" spans="2:7">
      <c r="B413" s="180"/>
      <c r="C413" s="181"/>
      <c r="D413" s="70"/>
      <c r="E413" s="182"/>
      <c r="F413" s="65"/>
      <c r="G413" s="65"/>
    </row>
    <row r="414" spans="2:7">
      <c r="B414" s="180"/>
      <c r="C414" s="181"/>
      <c r="D414" s="70"/>
      <c r="E414" s="182"/>
      <c r="F414" s="65"/>
      <c r="G414" s="65"/>
    </row>
    <row r="415" spans="2:7">
      <c r="B415" s="180"/>
      <c r="C415" s="181"/>
      <c r="D415" s="70"/>
      <c r="E415" s="182"/>
      <c r="F415" s="65"/>
      <c r="G415" s="65"/>
    </row>
    <row r="416" spans="2:7">
      <c r="B416" s="180"/>
      <c r="C416" s="181"/>
      <c r="D416" s="70"/>
      <c r="E416" s="182"/>
      <c r="F416" s="65"/>
      <c r="G416" s="65"/>
    </row>
    <row r="417" spans="2:7">
      <c r="B417" s="180"/>
      <c r="C417" s="181"/>
      <c r="D417" s="70"/>
      <c r="E417" s="182"/>
      <c r="F417" s="65"/>
      <c r="G417" s="65"/>
    </row>
    <row r="418" spans="2:7">
      <c r="B418" s="180"/>
      <c r="C418" s="181"/>
      <c r="D418" s="70"/>
      <c r="E418" s="182"/>
      <c r="F418" s="65"/>
      <c r="G418" s="65"/>
    </row>
    <row r="419" spans="2:7">
      <c r="B419" s="180"/>
      <c r="C419" s="181"/>
      <c r="D419" s="70"/>
      <c r="E419" s="182"/>
      <c r="F419" s="65"/>
      <c r="G419" s="65"/>
    </row>
    <row r="420" spans="2:7">
      <c r="B420" s="180"/>
      <c r="C420" s="181"/>
      <c r="D420" s="70"/>
      <c r="E420" s="182"/>
      <c r="F420" s="65"/>
      <c r="G420" s="65"/>
    </row>
    <row r="421" spans="2:7">
      <c r="B421" s="180"/>
      <c r="C421" s="181"/>
      <c r="D421" s="70"/>
      <c r="E421" s="182"/>
      <c r="F421" s="65"/>
      <c r="G421" s="65"/>
    </row>
    <row r="422" spans="2:7">
      <c r="B422" s="180"/>
      <c r="C422" s="181"/>
      <c r="D422" s="70"/>
      <c r="E422" s="182"/>
      <c r="F422" s="65"/>
      <c r="G422" s="65"/>
    </row>
    <row r="423" spans="2:7">
      <c r="B423" s="180"/>
      <c r="C423" s="181"/>
      <c r="D423" s="70"/>
      <c r="E423" s="182"/>
      <c r="F423" s="65"/>
      <c r="G423" s="65"/>
    </row>
    <row r="424" spans="2:7">
      <c r="B424" s="180"/>
      <c r="C424" s="181"/>
      <c r="D424" s="70"/>
      <c r="E424" s="182"/>
      <c r="F424" s="65"/>
      <c r="G424" s="65"/>
    </row>
    <row r="425" spans="2:7">
      <c r="B425" s="180"/>
      <c r="C425" s="181"/>
      <c r="D425" s="70"/>
      <c r="E425" s="182"/>
      <c r="F425" s="65"/>
      <c r="G425" s="65"/>
    </row>
    <row r="426" spans="2:7">
      <c r="B426" s="180"/>
      <c r="C426" s="181"/>
      <c r="D426" s="70"/>
      <c r="E426" s="182"/>
      <c r="F426" s="65"/>
      <c r="G426" s="65"/>
    </row>
    <row r="427" spans="2:7">
      <c r="B427" s="180"/>
      <c r="C427" s="181"/>
      <c r="D427" s="70"/>
      <c r="E427" s="182"/>
      <c r="F427" s="65"/>
      <c r="G427" s="65"/>
    </row>
    <row r="428" spans="2:7">
      <c r="B428" s="180"/>
      <c r="C428" s="181"/>
      <c r="D428" s="70"/>
      <c r="E428" s="182"/>
      <c r="F428" s="65"/>
      <c r="G428" s="65"/>
    </row>
    <row r="429" spans="2:7">
      <c r="B429" s="180"/>
      <c r="C429" s="181"/>
      <c r="D429" s="70"/>
      <c r="E429" s="182"/>
      <c r="F429" s="65"/>
      <c r="G429" s="65"/>
    </row>
    <row r="430" spans="2:7">
      <c r="B430" s="180"/>
      <c r="C430" s="181"/>
      <c r="D430" s="70"/>
      <c r="E430" s="182"/>
      <c r="F430" s="65"/>
      <c r="G430" s="65"/>
    </row>
    <row r="431" spans="2:7">
      <c r="B431" s="180"/>
      <c r="C431" s="181"/>
      <c r="D431" s="70"/>
      <c r="E431" s="182"/>
      <c r="F431" s="65"/>
      <c r="G431" s="65"/>
    </row>
    <row r="432" spans="2:7">
      <c r="B432" s="180"/>
      <c r="C432" s="181"/>
      <c r="D432" s="70"/>
      <c r="E432" s="182"/>
      <c r="F432" s="65"/>
      <c r="G432" s="65"/>
    </row>
    <row r="433" spans="2:7">
      <c r="B433" s="180"/>
      <c r="C433" s="181"/>
      <c r="D433" s="70"/>
      <c r="E433" s="182"/>
      <c r="F433" s="65"/>
      <c r="G433" s="65"/>
    </row>
    <row r="434" spans="2:7">
      <c r="B434" s="180"/>
      <c r="C434" s="181"/>
      <c r="D434" s="70"/>
      <c r="E434" s="182"/>
      <c r="F434" s="65"/>
      <c r="G434" s="65"/>
    </row>
    <row r="435" spans="2:7">
      <c r="B435" s="180"/>
      <c r="C435" s="181"/>
      <c r="D435" s="70"/>
      <c r="E435" s="182"/>
      <c r="F435" s="65"/>
      <c r="G435" s="65"/>
    </row>
    <row r="436" spans="2:7">
      <c r="B436" s="180"/>
      <c r="C436" s="181"/>
      <c r="D436" s="70"/>
      <c r="E436" s="182"/>
      <c r="F436" s="65"/>
      <c r="G436" s="65"/>
    </row>
    <row r="437" spans="2:7">
      <c r="B437" s="180"/>
      <c r="C437" s="181"/>
      <c r="D437" s="70"/>
      <c r="E437" s="182"/>
      <c r="F437" s="65"/>
      <c r="G437" s="65"/>
    </row>
    <row r="438" spans="2:7">
      <c r="B438" s="180"/>
      <c r="C438" s="181"/>
      <c r="D438" s="70"/>
      <c r="E438" s="182"/>
      <c r="F438" s="65"/>
      <c r="G438" s="65"/>
    </row>
    <row r="439" spans="2:7">
      <c r="B439" s="180"/>
      <c r="C439" s="181"/>
      <c r="D439" s="70"/>
      <c r="E439" s="182"/>
      <c r="F439" s="65"/>
      <c r="G439" s="65"/>
    </row>
    <row r="440" spans="2:7">
      <c r="B440" s="180"/>
      <c r="C440" s="181"/>
      <c r="D440" s="70"/>
      <c r="E440" s="182"/>
      <c r="F440" s="65"/>
      <c r="G440" s="65"/>
    </row>
    <row r="441" spans="2:7">
      <c r="B441" s="180"/>
      <c r="C441" s="181"/>
      <c r="D441" s="70"/>
      <c r="E441" s="182"/>
      <c r="F441" s="65"/>
      <c r="G441" s="65"/>
    </row>
    <row r="442" spans="2:7">
      <c r="B442" s="180"/>
      <c r="C442" s="181"/>
      <c r="D442" s="70"/>
      <c r="E442" s="182"/>
      <c r="F442" s="65"/>
      <c r="G442" s="65"/>
    </row>
    <row r="443" spans="2:7">
      <c r="B443" s="180"/>
      <c r="C443" s="181"/>
      <c r="D443" s="70"/>
      <c r="E443" s="182"/>
      <c r="F443" s="65"/>
      <c r="G443" s="65"/>
    </row>
    <row r="444" spans="2:7">
      <c r="B444" s="180"/>
      <c r="C444" s="181"/>
      <c r="D444" s="70"/>
      <c r="E444" s="182"/>
      <c r="F444" s="65"/>
      <c r="G444" s="65"/>
    </row>
    <row r="445" spans="2:7">
      <c r="B445" s="180"/>
      <c r="C445" s="181"/>
      <c r="D445" s="70"/>
      <c r="E445" s="182"/>
      <c r="F445" s="65"/>
      <c r="G445" s="65"/>
    </row>
    <row r="446" spans="2:7">
      <c r="B446" s="180"/>
      <c r="C446" s="181"/>
      <c r="D446" s="70"/>
      <c r="E446" s="182"/>
      <c r="F446" s="65"/>
      <c r="G446" s="65"/>
    </row>
    <row r="447" spans="2:7">
      <c r="B447" s="180"/>
      <c r="C447" s="181"/>
      <c r="D447" s="70"/>
      <c r="E447" s="182"/>
      <c r="F447" s="65"/>
      <c r="G447" s="65"/>
    </row>
    <row r="448" spans="2:7">
      <c r="B448" s="180"/>
      <c r="C448" s="181"/>
      <c r="D448" s="70"/>
      <c r="E448" s="182"/>
      <c r="F448" s="65"/>
      <c r="G448" s="65"/>
    </row>
    <row r="449" spans="2:7">
      <c r="B449" s="180"/>
      <c r="C449" s="181"/>
      <c r="D449" s="70"/>
      <c r="E449" s="182"/>
      <c r="F449" s="65"/>
      <c r="G449" s="65"/>
    </row>
    <row r="450" spans="2:7">
      <c r="B450" s="180"/>
      <c r="C450" s="181"/>
      <c r="D450" s="70"/>
      <c r="E450" s="182"/>
      <c r="F450" s="65"/>
      <c r="G450" s="65"/>
    </row>
    <row r="451" spans="2:7">
      <c r="B451" s="180"/>
      <c r="C451" s="181"/>
      <c r="D451" s="70"/>
      <c r="E451" s="182"/>
      <c r="F451" s="65"/>
      <c r="G451" s="65"/>
    </row>
    <row r="452" spans="2:7">
      <c r="B452" s="180"/>
      <c r="C452" s="181"/>
      <c r="D452" s="70"/>
      <c r="E452" s="182"/>
      <c r="F452" s="65"/>
      <c r="G452" s="65"/>
    </row>
    <row r="453" spans="2:7">
      <c r="B453" s="180"/>
      <c r="C453" s="181"/>
      <c r="D453" s="70"/>
      <c r="E453" s="182"/>
      <c r="F453" s="65"/>
      <c r="G453" s="65"/>
    </row>
    <row r="454" spans="2:7">
      <c r="B454" s="180"/>
      <c r="C454" s="181"/>
      <c r="D454" s="70"/>
      <c r="E454" s="182"/>
      <c r="F454" s="65"/>
      <c r="G454" s="65"/>
    </row>
    <row r="455" spans="2:7">
      <c r="B455" s="180"/>
      <c r="C455" s="181"/>
      <c r="D455" s="70"/>
      <c r="E455" s="182"/>
      <c r="F455" s="65"/>
      <c r="G455" s="65"/>
    </row>
    <row r="456" spans="2:7">
      <c r="B456" s="180"/>
      <c r="C456" s="181"/>
      <c r="D456" s="70"/>
      <c r="E456" s="182"/>
      <c r="F456" s="65"/>
      <c r="G456" s="65"/>
    </row>
    <row r="457" spans="2:7">
      <c r="B457" s="180"/>
      <c r="C457" s="181"/>
      <c r="D457" s="70"/>
      <c r="E457" s="182"/>
      <c r="F457" s="65"/>
      <c r="G457" s="65"/>
    </row>
    <row r="458" spans="2:7">
      <c r="B458" s="180"/>
      <c r="C458" s="181"/>
      <c r="D458" s="70"/>
      <c r="E458" s="182"/>
      <c r="F458" s="65"/>
      <c r="G458" s="65"/>
    </row>
    <row r="459" spans="2:7">
      <c r="B459" s="180"/>
      <c r="C459" s="181"/>
      <c r="D459" s="70"/>
      <c r="E459" s="182"/>
      <c r="F459" s="65"/>
      <c r="G459" s="65"/>
    </row>
    <row r="460" spans="2:7">
      <c r="B460" s="180"/>
      <c r="C460" s="181"/>
      <c r="D460" s="70"/>
      <c r="E460" s="182"/>
      <c r="F460" s="65"/>
      <c r="G460" s="65"/>
    </row>
    <row r="461" spans="2:7">
      <c r="B461" s="180"/>
      <c r="C461" s="181"/>
      <c r="D461" s="70"/>
      <c r="E461" s="182"/>
      <c r="F461" s="65"/>
      <c r="G461" s="65"/>
    </row>
    <row r="462" spans="2:7">
      <c r="B462" s="180"/>
      <c r="C462" s="181"/>
      <c r="D462" s="70"/>
      <c r="E462" s="182"/>
      <c r="F462" s="65"/>
      <c r="G462" s="65"/>
    </row>
    <row r="463" spans="2:7">
      <c r="B463" s="180"/>
      <c r="C463" s="181"/>
      <c r="D463" s="70"/>
      <c r="E463" s="182"/>
      <c r="F463" s="65"/>
      <c r="G463" s="65"/>
    </row>
    <row r="464" spans="2:7">
      <c r="B464" s="180"/>
      <c r="C464" s="181"/>
      <c r="D464" s="70"/>
      <c r="E464" s="182"/>
      <c r="F464" s="65"/>
      <c r="G464" s="65"/>
    </row>
    <row r="465" spans="2:7">
      <c r="B465" s="180"/>
      <c r="C465" s="181"/>
      <c r="D465" s="70"/>
      <c r="E465" s="182"/>
      <c r="F465" s="65"/>
      <c r="G465" s="65"/>
    </row>
    <row r="466" spans="2:7">
      <c r="B466" s="180"/>
      <c r="C466" s="181"/>
      <c r="D466" s="70"/>
      <c r="E466" s="182"/>
      <c r="F466" s="65"/>
      <c r="G466" s="65"/>
    </row>
    <row r="467" spans="2:7">
      <c r="B467" s="180"/>
      <c r="C467" s="181"/>
      <c r="D467" s="70"/>
      <c r="E467" s="182"/>
      <c r="F467" s="65"/>
      <c r="G467" s="65"/>
    </row>
    <row r="468" spans="2:7">
      <c r="B468" s="180"/>
      <c r="C468" s="181"/>
      <c r="D468" s="70"/>
      <c r="E468" s="182"/>
      <c r="F468" s="65"/>
      <c r="G468" s="65"/>
    </row>
    <row r="469" spans="2:7">
      <c r="B469" s="180"/>
      <c r="C469" s="181"/>
      <c r="D469" s="70"/>
      <c r="E469" s="182"/>
      <c r="F469" s="65"/>
      <c r="G469" s="65"/>
    </row>
    <row r="470" spans="2:7">
      <c r="B470" s="180"/>
      <c r="C470" s="181"/>
      <c r="D470" s="70"/>
      <c r="E470" s="182"/>
      <c r="F470" s="65"/>
      <c r="G470" s="65"/>
    </row>
    <row r="471" spans="2:7">
      <c r="B471" s="180"/>
      <c r="C471" s="181"/>
      <c r="D471" s="70"/>
      <c r="E471" s="182"/>
      <c r="F471" s="65"/>
      <c r="G471" s="65"/>
    </row>
    <row r="472" spans="2:7">
      <c r="B472" s="180"/>
      <c r="C472" s="181"/>
      <c r="D472" s="70"/>
      <c r="E472" s="182"/>
      <c r="F472" s="65"/>
      <c r="G472" s="65"/>
    </row>
    <row r="473" spans="2:7">
      <c r="B473" s="180"/>
      <c r="C473" s="181"/>
      <c r="D473" s="70"/>
      <c r="E473" s="182"/>
      <c r="F473" s="65"/>
      <c r="G473" s="65"/>
    </row>
    <row r="474" spans="2:7">
      <c r="B474" s="180"/>
      <c r="C474" s="181"/>
      <c r="D474" s="70"/>
      <c r="E474" s="182"/>
      <c r="F474" s="65"/>
      <c r="G474" s="65"/>
    </row>
    <row r="475" spans="2:7">
      <c r="B475" s="180"/>
      <c r="C475" s="181"/>
      <c r="D475" s="70"/>
      <c r="E475" s="182"/>
      <c r="F475" s="65"/>
      <c r="G475" s="65"/>
    </row>
    <row r="476" spans="2:7">
      <c r="B476" s="180"/>
      <c r="C476" s="181"/>
      <c r="D476" s="70"/>
      <c r="E476" s="182"/>
      <c r="F476" s="65"/>
      <c r="G476" s="65"/>
    </row>
    <row r="477" spans="2:7">
      <c r="B477" s="180"/>
      <c r="C477" s="181"/>
      <c r="D477" s="70"/>
      <c r="E477" s="182"/>
      <c r="F477" s="65"/>
      <c r="G477" s="65"/>
    </row>
    <row r="478" spans="2:7">
      <c r="B478" s="180"/>
      <c r="C478" s="181"/>
      <c r="D478" s="70"/>
      <c r="E478" s="182"/>
      <c r="F478" s="65"/>
      <c r="G478" s="65"/>
    </row>
    <row r="479" spans="2:7">
      <c r="B479" s="180"/>
      <c r="C479" s="181"/>
      <c r="D479" s="70"/>
      <c r="E479" s="182"/>
      <c r="F479" s="65"/>
      <c r="G479" s="65"/>
    </row>
    <row r="480" spans="2:7">
      <c r="B480" s="180"/>
      <c r="C480" s="181"/>
      <c r="D480" s="70"/>
      <c r="E480" s="182"/>
      <c r="F480" s="65"/>
      <c r="G480" s="65"/>
    </row>
    <row r="481" spans="2:7">
      <c r="B481" s="180"/>
      <c r="C481" s="181"/>
      <c r="D481" s="70"/>
      <c r="E481" s="182"/>
      <c r="F481" s="65"/>
      <c r="G481" s="65"/>
    </row>
    <row r="482" spans="2:7">
      <c r="B482" s="180"/>
      <c r="C482" s="181"/>
      <c r="D482" s="70"/>
      <c r="E482" s="182"/>
      <c r="F482" s="65"/>
      <c r="G482" s="65"/>
    </row>
    <row r="483" spans="2:7">
      <c r="B483" s="180"/>
      <c r="C483" s="181"/>
      <c r="D483" s="70"/>
      <c r="E483" s="182"/>
      <c r="F483" s="65"/>
      <c r="G483" s="65"/>
    </row>
    <row r="484" spans="2:7">
      <c r="B484" s="180"/>
      <c r="C484" s="181"/>
      <c r="D484" s="70"/>
      <c r="E484" s="182"/>
      <c r="F484" s="65"/>
      <c r="G484" s="65"/>
    </row>
    <row r="485" spans="2:7">
      <c r="B485" s="180"/>
      <c r="C485" s="181"/>
      <c r="D485" s="70"/>
      <c r="E485" s="182"/>
      <c r="F485" s="65"/>
      <c r="G485" s="65"/>
    </row>
    <row r="486" spans="2:7">
      <c r="B486" s="180"/>
      <c r="C486" s="181"/>
      <c r="D486" s="70"/>
      <c r="E486" s="182"/>
      <c r="F486" s="65"/>
      <c r="G486" s="65"/>
    </row>
    <row r="487" spans="2:7">
      <c r="B487" s="180"/>
      <c r="C487" s="181"/>
      <c r="D487" s="70"/>
      <c r="E487" s="182"/>
      <c r="F487" s="65"/>
      <c r="G487" s="65"/>
    </row>
    <row r="488" spans="2:7">
      <c r="B488" s="180"/>
      <c r="C488" s="181"/>
      <c r="D488" s="70"/>
      <c r="E488" s="182"/>
      <c r="F488" s="65"/>
      <c r="G488" s="65"/>
    </row>
    <row r="489" spans="2:7">
      <c r="B489" s="180"/>
      <c r="C489" s="181"/>
      <c r="D489" s="70"/>
      <c r="E489" s="182"/>
      <c r="F489" s="65"/>
      <c r="G489" s="65"/>
    </row>
    <row r="490" spans="2:7">
      <c r="B490" s="180"/>
      <c r="C490" s="181"/>
      <c r="D490" s="70"/>
      <c r="E490" s="182"/>
      <c r="F490" s="65"/>
      <c r="G490" s="65"/>
    </row>
    <row r="491" spans="2:7">
      <c r="B491" s="180"/>
      <c r="C491" s="181"/>
      <c r="D491" s="70"/>
      <c r="E491" s="182"/>
      <c r="F491" s="65"/>
      <c r="G491" s="65"/>
    </row>
    <row r="492" spans="2:7">
      <c r="B492" s="180"/>
      <c r="C492" s="181"/>
      <c r="D492" s="70"/>
      <c r="E492" s="182"/>
      <c r="F492" s="65"/>
      <c r="G492" s="65"/>
    </row>
    <row r="493" spans="2:7">
      <c r="B493" s="180"/>
      <c r="C493" s="181"/>
      <c r="D493" s="70"/>
      <c r="E493" s="182"/>
      <c r="F493" s="65"/>
      <c r="G493" s="65"/>
    </row>
    <row r="494" spans="2:7">
      <c r="B494" s="180"/>
      <c r="C494" s="181"/>
      <c r="D494" s="70"/>
      <c r="E494" s="182"/>
      <c r="F494" s="65"/>
      <c r="G494" s="65"/>
    </row>
    <row r="495" spans="2:7">
      <c r="B495" s="180"/>
      <c r="C495" s="181"/>
      <c r="D495" s="70"/>
      <c r="E495" s="182"/>
      <c r="F495" s="65"/>
      <c r="G495" s="65"/>
    </row>
    <row r="496" spans="2:7">
      <c r="B496" s="180"/>
      <c r="C496" s="181"/>
      <c r="D496" s="70"/>
      <c r="E496" s="182"/>
      <c r="F496" s="65"/>
      <c r="G496" s="65"/>
    </row>
    <row r="497" spans="2:7">
      <c r="B497" s="180"/>
      <c r="C497" s="181"/>
      <c r="D497" s="70"/>
      <c r="E497" s="182"/>
      <c r="F497" s="65"/>
      <c r="G497" s="65"/>
    </row>
    <row r="498" spans="2:7">
      <c r="B498" s="180"/>
      <c r="C498" s="181"/>
      <c r="D498" s="70"/>
      <c r="E498" s="182"/>
      <c r="F498" s="65"/>
      <c r="G498" s="65"/>
    </row>
    <row r="499" spans="2:7">
      <c r="B499" s="180"/>
      <c r="C499" s="181"/>
      <c r="D499" s="70"/>
      <c r="E499" s="182"/>
      <c r="F499" s="65"/>
      <c r="G499" s="65"/>
    </row>
    <row r="500" spans="2:7">
      <c r="B500" s="180"/>
      <c r="C500" s="181"/>
      <c r="D500" s="70"/>
      <c r="E500" s="182"/>
      <c r="F500" s="65"/>
      <c r="G500" s="65"/>
    </row>
    <row r="501" spans="2:7">
      <c r="B501" s="180"/>
      <c r="C501" s="181"/>
      <c r="D501" s="70"/>
      <c r="E501" s="182"/>
      <c r="F501" s="65"/>
      <c r="G501" s="65"/>
    </row>
    <row r="502" spans="2:7">
      <c r="B502" s="180"/>
      <c r="C502" s="181"/>
      <c r="D502" s="70"/>
      <c r="E502" s="182"/>
      <c r="F502" s="65"/>
      <c r="G502" s="65"/>
    </row>
    <row r="503" spans="2:7">
      <c r="B503" s="180"/>
      <c r="C503" s="181"/>
      <c r="D503" s="70"/>
      <c r="E503" s="182"/>
      <c r="F503" s="65"/>
      <c r="G503" s="65"/>
    </row>
    <row r="504" spans="2:7">
      <c r="B504" s="180"/>
      <c r="C504" s="181"/>
      <c r="D504" s="70"/>
      <c r="E504" s="182"/>
      <c r="F504" s="65"/>
      <c r="G504" s="65"/>
    </row>
    <row r="505" spans="2:7">
      <c r="B505" s="180"/>
      <c r="C505" s="181"/>
      <c r="D505" s="70"/>
      <c r="E505" s="182"/>
      <c r="F505" s="65"/>
      <c r="G505" s="65"/>
    </row>
    <row r="506" spans="2:7">
      <c r="B506" s="180"/>
      <c r="C506" s="181"/>
      <c r="D506" s="70"/>
      <c r="E506" s="182"/>
      <c r="F506" s="65"/>
      <c r="G506" s="65"/>
    </row>
    <row r="507" spans="2:7">
      <c r="B507" s="180"/>
      <c r="C507" s="181"/>
      <c r="D507" s="70"/>
      <c r="E507" s="182"/>
      <c r="F507" s="65"/>
      <c r="G507" s="65"/>
    </row>
    <row r="508" spans="2:7">
      <c r="B508" s="180"/>
      <c r="C508" s="181"/>
      <c r="D508" s="70"/>
      <c r="E508" s="182"/>
      <c r="F508" s="65"/>
      <c r="G508" s="65"/>
    </row>
    <row r="509" spans="2:7">
      <c r="B509" s="180"/>
      <c r="C509" s="181"/>
      <c r="D509" s="70"/>
      <c r="E509" s="182"/>
      <c r="F509" s="65"/>
      <c r="G509" s="65"/>
    </row>
    <row r="510" spans="2:7">
      <c r="B510" s="180"/>
      <c r="C510" s="181"/>
      <c r="D510" s="70"/>
      <c r="E510" s="182"/>
      <c r="F510" s="65"/>
      <c r="G510" s="65"/>
    </row>
    <row r="511" spans="2:7">
      <c r="B511" s="180"/>
      <c r="C511" s="181"/>
      <c r="D511" s="70"/>
      <c r="E511" s="182"/>
      <c r="F511" s="65"/>
      <c r="G511" s="65"/>
    </row>
    <row r="512" spans="2:7">
      <c r="B512" s="180"/>
      <c r="C512" s="181"/>
      <c r="D512" s="70"/>
      <c r="E512" s="182"/>
      <c r="F512" s="65"/>
      <c r="G512" s="65"/>
    </row>
    <row r="513" spans="2:7">
      <c r="B513" s="180"/>
      <c r="C513" s="181"/>
      <c r="D513" s="70"/>
      <c r="E513" s="182"/>
      <c r="F513" s="65"/>
      <c r="G513" s="65"/>
    </row>
    <row r="514" spans="2:7">
      <c r="B514" s="180"/>
      <c r="C514" s="181"/>
      <c r="D514" s="70"/>
      <c r="E514" s="182"/>
      <c r="F514" s="65"/>
      <c r="G514" s="65"/>
    </row>
    <row r="515" spans="2:7">
      <c r="B515" s="180"/>
      <c r="C515" s="181"/>
      <c r="D515" s="70"/>
      <c r="E515" s="182"/>
      <c r="F515" s="65"/>
      <c r="G515" s="65"/>
    </row>
    <row r="516" spans="2:7">
      <c r="B516" s="180"/>
      <c r="C516" s="181"/>
      <c r="D516" s="70"/>
      <c r="E516" s="182"/>
      <c r="F516" s="65"/>
      <c r="G516" s="65"/>
    </row>
    <row r="517" spans="2:7">
      <c r="B517" s="180"/>
      <c r="C517" s="181"/>
      <c r="D517" s="70"/>
      <c r="E517" s="182"/>
      <c r="F517" s="65"/>
      <c r="G517" s="65"/>
    </row>
    <row r="518" spans="2:7">
      <c r="B518" s="180"/>
      <c r="C518" s="181"/>
      <c r="D518" s="70"/>
      <c r="E518" s="182"/>
      <c r="F518" s="65"/>
      <c r="G518" s="65"/>
    </row>
    <row r="519" spans="2:7">
      <c r="B519" s="180"/>
      <c r="C519" s="181"/>
      <c r="D519" s="70"/>
      <c r="E519" s="182"/>
      <c r="F519" s="65"/>
      <c r="G519" s="65"/>
    </row>
    <row r="520" spans="2:7">
      <c r="B520" s="180"/>
      <c r="C520" s="181"/>
      <c r="D520" s="70"/>
      <c r="E520" s="182"/>
      <c r="F520" s="65"/>
      <c r="G520" s="65"/>
    </row>
    <row r="521" spans="2:7">
      <c r="B521" s="180"/>
      <c r="C521" s="181"/>
      <c r="D521" s="70"/>
      <c r="E521" s="182"/>
      <c r="F521" s="65"/>
      <c r="G521" s="65"/>
    </row>
    <row r="522" spans="2:7">
      <c r="B522" s="180"/>
      <c r="C522" s="181"/>
      <c r="D522" s="70"/>
      <c r="E522" s="182"/>
      <c r="F522" s="65"/>
      <c r="G522" s="65"/>
    </row>
    <row r="523" spans="2:7">
      <c r="B523" s="180"/>
      <c r="C523" s="181"/>
      <c r="D523" s="70"/>
      <c r="E523" s="182"/>
      <c r="F523" s="65"/>
      <c r="G523" s="65"/>
    </row>
    <row r="524" spans="2:7">
      <c r="B524" s="180"/>
      <c r="C524" s="181"/>
      <c r="D524" s="70"/>
      <c r="E524" s="182"/>
      <c r="F524" s="65"/>
      <c r="G524" s="65"/>
    </row>
    <row r="525" spans="2:7">
      <c r="B525" s="180"/>
      <c r="C525" s="181"/>
      <c r="D525" s="70"/>
      <c r="E525" s="182"/>
      <c r="F525" s="65"/>
      <c r="G525" s="65"/>
    </row>
    <row r="526" spans="2:7">
      <c r="B526" s="180"/>
      <c r="C526" s="181"/>
      <c r="D526" s="70"/>
      <c r="E526" s="182"/>
      <c r="F526" s="65"/>
      <c r="G526" s="65"/>
    </row>
    <row r="527" spans="2:7">
      <c r="B527" s="180"/>
      <c r="C527" s="181"/>
      <c r="D527" s="70"/>
      <c r="E527" s="182"/>
      <c r="F527" s="65"/>
      <c r="G527" s="65"/>
    </row>
    <row r="528" spans="2:7">
      <c r="B528" s="180"/>
      <c r="C528" s="181"/>
      <c r="D528" s="70"/>
      <c r="E528" s="182"/>
      <c r="F528" s="65"/>
      <c r="G528" s="65"/>
    </row>
    <row r="529" spans="2:7">
      <c r="B529" s="180"/>
      <c r="C529" s="181"/>
      <c r="D529" s="70"/>
      <c r="E529" s="182"/>
      <c r="F529" s="65"/>
      <c r="G529" s="65"/>
    </row>
    <row r="530" spans="2:7">
      <c r="B530" s="180"/>
      <c r="C530" s="181"/>
      <c r="D530" s="70"/>
      <c r="E530" s="182"/>
      <c r="F530" s="65"/>
      <c r="G530" s="65"/>
    </row>
    <row r="531" spans="2:7">
      <c r="B531" s="180"/>
      <c r="C531" s="181"/>
      <c r="D531" s="70"/>
      <c r="E531" s="182"/>
      <c r="F531" s="65"/>
      <c r="G531" s="65"/>
    </row>
    <row r="532" spans="2:7">
      <c r="B532" s="180"/>
      <c r="C532" s="181"/>
      <c r="D532" s="70"/>
      <c r="E532" s="182"/>
      <c r="F532" s="65"/>
      <c r="G532" s="65"/>
    </row>
    <row r="533" spans="2:7">
      <c r="B533" s="180"/>
      <c r="C533" s="181"/>
      <c r="D533" s="70"/>
      <c r="E533" s="182"/>
      <c r="F533" s="65"/>
      <c r="G533" s="65"/>
    </row>
    <row r="534" spans="2:7">
      <c r="B534" s="180"/>
      <c r="C534" s="181"/>
      <c r="D534" s="70"/>
      <c r="E534" s="182"/>
      <c r="F534" s="65"/>
      <c r="G534" s="65"/>
    </row>
    <row r="535" spans="2:7">
      <c r="B535" s="180"/>
      <c r="C535" s="181"/>
      <c r="D535" s="70"/>
      <c r="E535" s="182"/>
      <c r="F535" s="65"/>
      <c r="G535" s="65"/>
    </row>
    <row r="536" spans="2:7">
      <c r="B536" s="180"/>
      <c r="C536" s="181"/>
      <c r="D536" s="70"/>
      <c r="E536" s="182"/>
      <c r="F536" s="65"/>
      <c r="G536" s="65"/>
    </row>
    <row r="537" spans="2:7">
      <c r="B537" s="180"/>
      <c r="C537" s="181"/>
      <c r="D537" s="70"/>
      <c r="E537" s="182"/>
      <c r="F537" s="65"/>
      <c r="G537" s="65"/>
    </row>
    <row r="538" spans="2:7">
      <c r="B538" s="180"/>
      <c r="C538" s="181"/>
      <c r="D538" s="70"/>
      <c r="E538" s="182"/>
      <c r="F538" s="65"/>
      <c r="G538" s="65"/>
    </row>
    <row r="539" spans="2:7">
      <c r="B539" s="180"/>
      <c r="C539" s="181"/>
      <c r="D539" s="70"/>
      <c r="E539" s="182"/>
      <c r="F539" s="65"/>
      <c r="G539" s="65"/>
    </row>
    <row r="540" spans="2:7">
      <c r="B540" s="180"/>
      <c r="C540" s="181"/>
      <c r="D540" s="70"/>
      <c r="E540" s="182"/>
      <c r="F540" s="65"/>
      <c r="G540" s="65"/>
    </row>
    <row r="541" spans="2:7">
      <c r="B541" s="180"/>
      <c r="C541" s="181"/>
      <c r="D541" s="70"/>
      <c r="E541" s="182"/>
      <c r="F541" s="65"/>
      <c r="G541" s="65"/>
    </row>
    <row r="542" spans="2:7">
      <c r="B542" s="180"/>
      <c r="C542" s="181"/>
      <c r="D542" s="70"/>
      <c r="E542" s="182"/>
      <c r="F542" s="65"/>
      <c r="G542" s="65"/>
    </row>
    <row r="543" spans="2:7">
      <c r="B543" s="180"/>
      <c r="C543" s="181"/>
      <c r="D543" s="70"/>
      <c r="E543" s="182"/>
      <c r="F543" s="65"/>
      <c r="G543" s="65"/>
    </row>
    <row r="544" spans="2:7">
      <c r="B544" s="180"/>
      <c r="C544" s="181"/>
      <c r="D544" s="70"/>
      <c r="E544" s="182"/>
      <c r="F544" s="65"/>
      <c r="G544" s="65"/>
    </row>
    <row r="545" spans="2:7">
      <c r="B545" s="180"/>
      <c r="C545" s="181"/>
      <c r="D545" s="70"/>
      <c r="E545" s="182"/>
      <c r="F545" s="65"/>
      <c r="G545" s="65"/>
    </row>
    <row r="546" spans="2:7">
      <c r="B546" s="180"/>
      <c r="C546" s="181"/>
      <c r="D546" s="70"/>
      <c r="E546" s="182"/>
      <c r="F546" s="65"/>
      <c r="G546" s="65"/>
    </row>
    <row r="547" spans="2:7">
      <c r="B547" s="180"/>
      <c r="C547" s="181"/>
      <c r="D547" s="70"/>
      <c r="E547" s="182"/>
      <c r="F547" s="65"/>
      <c r="G547" s="65"/>
    </row>
    <row r="548" spans="2:7">
      <c r="B548" s="180"/>
      <c r="C548" s="181"/>
      <c r="D548" s="70"/>
      <c r="E548" s="182"/>
      <c r="F548" s="65"/>
      <c r="G548" s="65"/>
    </row>
    <row r="549" spans="2:7">
      <c r="B549" s="180"/>
      <c r="C549" s="181"/>
      <c r="D549" s="70"/>
      <c r="E549" s="182"/>
      <c r="F549" s="65"/>
      <c r="G549" s="65"/>
    </row>
    <row r="550" spans="2:7">
      <c r="B550" s="180"/>
      <c r="C550" s="181"/>
      <c r="D550" s="70"/>
      <c r="E550" s="182"/>
      <c r="F550" s="65"/>
      <c r="G550" s="65"/>
    </row>
    <row r="551" spans="2:7">
      <c r="B551" s="180"/>
      <c r="C551" s="181"/>
      <c r="D551" s="70"/>
      <c r="E551" s="182"/>
      <c r="F551" s="65"/>
      <c r="G551" s="65"/>
    </row>
    <row r="552" spans="2:7">
      <c r="B552" s="180"/>
      <c r="C552" s="181"/>
      <c r="D552" s="70"/>
      <c r="E552" s="182"/>
      <c r="F552" s="65"/>
      <c r="G552" s="65"/>
    </row>
    <row r="553" spans="2:7">
      <c r="B553" s="180"/>
      <c r="C553" s="181"/>
      <c r="D553" s="70"/>
      <c r="E553" s="182"/>
      <c r="F553" s="65"/>
      <c r="G553" s="65"/>
    </row>
    <row r="554" spans="2:7">
      <c r="B554" s="180"/>
      <c r="C554" s="181"/>
      <c r="D554" s="70"/>
      <c r="E554" s="182"/>
      <c r="F554" s="65"/>
      <c r="G554" s="65"/>
    </row>
    <row r="555" spans="2:7">
      <c r="B555" s="180"/>
      <c r="C555" s="181"/>
      <c r="D555" s="70"/>
      <c r="E555" s="182"/>
      <c r="F555" s="65"/>
      <c r="G555" s="65"/>
    </row>
    <row r="556" spans="2:7">
      <c r="B556" s="180"/>
      <c r="C556" s="181"/>
      <c r="D556" s="70"/>
      <c r="E556" s="182"/>
      <c r="F556" s="65"/>
      <c r="G556" s="65"/>
    </row>
    <row r="557" spans="2:7">
      <c r="B557" s="180"/>
      <c r="C557" s="181"/>
      <c r="D557" s="70"/>
      <c r="E557" s="182"/>
      <c r="F557" s="65"/>
      <c r="G557" s="65"/>
    </row>
    <row r="558" spans="2:7">
      <c r="B558" s="180"/>
      <c r="C558" s="181"/>
      <c r="D558" s="70"/>
      <c r="E558" s="182"/>
      <c r="F558" s="65"/>
      <c r="G558" s="65"/>
    </row>
    <row r="559" spans="2:7">
      <c r="B559" s="180"/>
      <c r="C559" s="181"/>
      <c r="D559" s="70"/>
      <c r="E559" s="182"/>
      <c r="F559" s="65"/>
      <c r="G559" s="65"/>
    </row>
    <row r="560" spans="2:7">
      <c r="B560" s="180"/>
      <c r="C560" s="181"/>
      <c r="D560" s="70"/>
      <c r="E560" s="182"/>
      <c r="F560" s="65"/>
      <c r="G560" s="65"/>
    </row>
    <row r="561" spans="2:7">
      <c r="B561" s="180"/>
      <c r="C561" s="181"/>
      <c r="D561" s="70"/>
      <c r="E561" s="182"/>
      <c r="F561" s="65"/>
      <c r="G561" s="65"/>
    </row>
    <row r="562" spans="2:7">
      <c r="B562" s="180"/>
      <c r="C562" s="181"/>
      <c r="D562" s="70"/>
      <c r="E562" s="182"/>
      <c r="F562" s="65"/>
      <c r="G562" s="65"/>
    </row>
    <row r="563" spans="2:7">
      <c r="B563" s="180"/>
      <c r="C563" s="181"/>
      <c r="D563" s="70"/>
      <c r="E563" s="182"/>
      <c r="F563" s="65"/>
      <c r="G563" s="65"/>
    </row>
    <row r="564" spans="2:7">
      <c r="B564" s="180"/>
      <c r="C564" s="181"/>
      <c r="D564" s="70"/>
      <c r="E564" s="182"/>
      <c r="F564" s="65"/>
      <c r="G564" s="65"/>
    </row>
    <row r="565" spans="2:7">
      <c r="B565" s="180"/>
      <c r="C565" s="181"/>
      <c r="D565" s="70"/>
      <c r="E565" s="182"/>
      <c r="F565" s="65"/>
      <c r="G565" s="65"/>
    </row>
    <row r="566" spans="2:7">
      <c r="B566" s="180"/>
      <c r="C566" s="181"/>
      <c r="D566" s="70"/>
      <c r="E566" s="182"/>
      <c r="F566" s="65"/>
      <c r="G566" s="65"/>
    </row>
    <row r="567" spans="2:7">
      <c r="B567" s="180"/>
      <c r="C567" s="181"/>
      <c r="D567" s="70"/>
      <c r="E567" s="182"/>
      <c r="F567" s="65"/>
      <c r="G567" s="65"/>
    </row>
    <row r="568" spans="2:7">
      <c r="B568" s="180"/>
      <c r="C568" s="181"/>
      <c r="D568" s="70"/>
      <c r="E568" s="182"/>
      <c r="F568" s="65"/>
      <c r="G568" s="65"/>
    </row>
    <row r="569" spans="2:7">
      <c r="B569" s="180"/>
      <c r="C569" s="181"/>
      <c r="D569" s="70"/>
      <c r="E569" s="182"/>
      <c r="F569" s="65"/>
      <c r="G569" s="65"/>
    </row>
    <row r="570" spans="2:7">
      <c r="B570" s="180"/>
      <c r="C570" s="181"/>
      <c r="D570" s="70"/>
      <c r="E570" s="182"/>
      <c r="F570" s="65"/>
      <c r="G570" s="65"/>
    </row>
    <row r="571" spans="2:7">
      <c r="B571" s="180"/>
      <c r="C571" s="181"/>
      <c r="D571" s="70"/>
      <c r="E571" s="182"/>
      <c r="F571" s="65"/>
      <c r="G571" s="65"/>
    </row>
    <row r="572" spans="2:7">
      <c r="B572" s="180"/>
      <c r="C572" s="181"/>
      <c r="D572" s="70"/>
      <c r="E572" s="182"/>
      <c r="F572" s="65"/>
      <c r="G572" s="65"/>
    </row>
    <row r="573" spans="2:7">
      <c r="B573" s="180"/>
      <c r="C573" s="181"/>
      <c r="D573" s="70"/>
      <c r="E573" s="182"/>
      <c r="F573" s="65"/>
      <c r="G573" s="65"/>
    </row>
    <row r="574" spans="2:7">
      <c r="B574" s="180"/>
      <c r="C574" s="181"/>
      <c r="D574" s="70"/>
      <c r="E574" s="182"/>
      <c r="F574" s="65"/>
      <c r="G574" s="65"/>
    </row>
    <row r="575" spans="2:7">
      <c r="B575" s="180"/>
      <c r="C575" s="181"/>
      <c r="D575" s="70"/>
      <c r="E575" s="182"/>
      <c r="F575" s="65"/>
      <c r="G575" s="65"/>
    </row>
    <row r="576" spans="2:7">
      <c r="B576" s="180"/>
      <c r="C576" s="181"/>
      <c r="D576" s="70"/>
      <c r="E576" s="182"/>
      <c r="F576" s="65"/>
      <c r="G576" s="65"/>
    </row>
    <row r="577" spans="2:7">
      <c r="B577" s="180"/>
      <c r="C577" s="181"/>
      <c r="D577" s="70"/>
      <c r="E577" s="182"/>
      <c r="F577" s="65"/>
      <c r="G577" s="65"/>
    </row>
    <row r="578" spans="2:7">
      <c r="B578" s="180"/>
      <c r="C578" s="181"/>
      <c r="D578" s="70"/>
      <c r="E578" s="182"/>
      <c r="F578" s="65"/>
      <c r="G578" s="65"/>
    </row>
    <row r="579" spans="2:7">
      <c r="B579" s="180"/>
      <c r="C579" s="181"/>
      <c r="D579" s="70"/>
      <c r="E579" s="182"/>
      <c r="F579" s="65"/>
      <c r="G579" s="65"/>
    </row>
    <row r="580" spans="2:7">
      <c r="B580" s="180"/>
      <c r="C580" s="181"/>
      <c r="D580" s="70"/>
      <c r="E580" s="182"/>
      <c r="F580" s="65"/>
      <c r="G580" s="65"/>
    </row>
    <row r="581" spans="2:7">
      <c r="B581" s="180"/>
      <c r="C581" s="181"/>
      <c r="D581" s="70"/>
      <c r="E581" s="182"/>
      <c r="F581" s="65"/>
      <c r="G581" s="65"/>
    </row>
    <row r="582" spans="2:7">
      <c r="B582" s="180"/>
      <c r="C582" s="181"/>
      <c r="D582" s="70"/>
      <c r="E582" s="182"/>
      <c r="F582" s="65"/>
      <c r="G582" s="65"/>
    </row>
    <row r="583" spans="2:7">
      <c r="B583" s="180"/>
      <c r="C583" s="181"/>
      <c r="D583" s="70"/>
      <c r="E583" s="182"/>
      <c r="F583" s="65"/>
      <c r="G583" s="65"/>
    </row>
    <row r="584" spans="2:7">
      <c r="B584" s="180"/>
      <c r="C584" s="181"/>
      <c r="D584" s="70"/>
      <c r="E584" s="182"/>
      <c r="F584" s="65"/>
      <c r="G584" s="65"/>
    </row>
    <row r="585" spans="2:7">
      <c r="B585" s="180"/>
      <c r="C585" s="181"/>
      <c r="D585" s="70"/>
      <c r="E585" s="182"/>
      <c r="F585" s="65"/>
      <c r="G585" s="65"/>
    </row>
    <row r="586" spans="2:7">
      <c r="B586" s="180"/>
      <c r="C586" s="181"/>
      <c r="D586" s="70"/>
      <c r="E586" s="182"/>
      <c r="F586" s="65"/>
      <c r="G586" s="65"/>
    </row>
    <row r="587" spans="2:7">
      <c r="B587" s="180"/>
      <c r="C587" s="181"/>
      <c r="D587" s="70"/>
      <c r="E587" s="182"/>
      <c r="F587" s="65"/>
      <c r="G587" s="65"/>
    </row>
    <row r="588" spans="2:7">
      <c r="B588" s="180"/>
      <c r="C588" s="181"/>
      <c r="D588" s="70"/>
      <c r="E588" s="182"/>
      <c r="F588" s="65"/>
      <c r="G588" s="65"/>
    </row>
    <row r="589" spans="2:7">
      <c r="B589" s="180"/>
      <c r="C589" s="181"/>
      <c r="D589" s="70"/>
      <c r="E589" s="182"/>
      <c r="F589" s="65"/>
      <c r="G589" s="65"/>
    </row>
    <row r="590" spans="2:7">
      <c r="B590" s="180"/>
      <c r="C590" s="181"/>
      <c r="D590" s="70"/>
      <c r="E590" s="182"/>
      <c r="F590" s="65"/>
      <c r="G590" s="65"/>
    </row>
    <row r="591" spans="2:7">
      <c r="B591" s="180"/>
      <c r="C591" s="181"/>
      <c r="D591" s="70"/>
      <c r="E591" s="182"/>
      <c r="F591" s="65"/>
      <c r="G591" s="65"/>
    </row>
    <row r="592" spans="2:7">
      <c r="B592" s="180"/>
      <c r="C592" s="181"/>
      <c r="D592" s="70"/>
      <c r="E592" s="182"/>
      <c r="F592" s="65"/>
      <c r="G592" s="65"/>
    </row>
    <row r="593" spans="2:7">
      <c r="B593" s="180"/>
      <c r="C593" s="181"/>
      <c r="D593" s="70"/>
      <c r="E593" s="182"/>
      <c r="F593" s="65"/>
      <c r="G593" s="65"/>
    </row>
    <row r="594" spans="2:7">
      <c r="B594" s="180"/>
      <c r="C594" s="181"/>
      <c r="D594" s="70"/>
      <c r="E594" s="182"/>
      <c r="F594" s="65"/>
      <c r="G594" s="65"/>
    </row>
    <row r="595" spans="2:7">
      <c r="B595" s="180"/>
      <c r="C595" s="181"/>
      <c r="D595" s="70"/>
      <c r="E595" s="182"/>
      <c r="F595" s="65"/>
      <c r="G595" s="65"/>
    </row>
    <row r="596" spans="2:7">
      <c r="B596" s="180"/>
      <c r="C596" s="181"/>
      <c r="D596" s="70"/>
      <c r="E596" s="182"/>
      <c r="F596" s="65"/>
      <c r="G596" s="65"/>
    </row>
    <row r="597" spans="2:7">
      <c r="B597" s="180"/>
      <c r="C597" s="181"/>
      <c r="D597" s="70"/>
      <c r="E597" s="182"/>
      <c r="F597" s="65"/>
      <c r="G597" s="65"/>
    </row>
    <row r="598" spans="2:7">
      <c r="B598" s="180"/>
      <c r="C598" s="181"/>
      <c r="D598" s="70"/>
      <c r="E598" s="182"/>
      <c r="F598" s="65"/>
      <c r="G598" s="65"/>
    </row>
    <row r="599" spans="2:7">
      <c r="B599" s="180"/>
      <c r="C599" s="181"/>
      <c r="D599" s="70"/>
      <c r="E599" s="182"/>
      <c r="F599" s="65"/>
      <c r="G599" s="65"/>
    </row>
    <row r="600" spans="2:7">
      <c r="B600" s="180"/>
      <c r="C600" s="181"/>
      <c r="D600" s="70"/>
      <c r="E600" s="182"/>
      <c r="F600" s="65"/>
      <c r="G600" s="65"/>
    </row>
    <row r="601" spans="2:7">
      <c r="B601" s="180"/>
      <c r="C601" s="181"/>
      <c r="D601" s="70"/>
      <c r="E601" s="182"/>
      <c r="F601" s="65"/>
      <c r="G601" s="65"/>
    </row>
    <row r="602" spans="2:7">
      <c r="B602" s="180"/>
      <c r="C602" s="181"/>
      <c r="D602" s="70"/>
      <c r="E602" s="182"/>
      <c r="F602" s="65"/>
      <c r="G602" s="65"/>
    </row>
    <row r="603" spans="2:7">
      <c r="B603" s="180"/>
      <c r="C603" s="181"/>
      <c r="D603" s="70"/>
      <c r="E603" s="182"/>
      <c r="F603" s="65"/>
      <c r="G603" s="65"/>
    </row>
    <row r="604" spans="2:7">
      <c r="B604" s="180"/>
      <c r="C604" s="181"/>
      <c r="D604" s="70"/>
      <c r="E604" s="182"/>
      <c r="F604" s="65"/>
      <c r="G604" s="65"/>
    </row>
    <row r="605" spans="2:7">
      <c r="B605" s="180"/>
      <c r="C605" s="181"/>
      <c r="D605" s="70"/>
      <c r="E605" s="182"/>
      <c r="F605" s="65"/>
      <c r="G605" s="65"/>
    </row>
    <row r="606" spans="2:7">
      <c r="B606" s="180"/>
      <c r="C606" s="181"/>
      <c r="D606" s="70"/>
      <c r="E606" s="182"/>
      <c r="F606" s="65"/>
      <c r="G606" s="65"/>
    </row>
    <row r="607" spans="2:7">
      <c r="B607" s="180"/>
      <c r="C607" s="181"/>
      <c r="D607" s="70"/>
      <c r="E607" s="182"/>
      <c r="F607" s="65"/>
      <c r="G607" s="65"/>
    </row>
    <row r="608" spans="2:7">
      <c r="B608" s="180"/>
      <c r="C608" s="181"/>
      <c r="D608" s="70"/>
      <c r="E608" s="182"/>
      <c r="F608" s="65"/>
      <c r="G608" s="65"/>
    </row>
    <row r="609" spans="2:7">
      <c r="B609" s="180"/>
      <c r="C609" s="181"/>
      <c r="D609" s="70"/>
      <c r="E609" s="182"/>
      <c r="F609" s="65"/>
      <c r="G609" s="65"/>
    </row>
    <row r="610" spans="2:7">
      <c r="B610" s="180"/>
      <c r="C610" s="181"/>
      <c r="D610" s="70"/>
      <c r="E610" s="182"/>
      <c r="F610" s="65"/>
      <c r="G610" s="65"/>
    </row>
    <row r="611" spans="2:7">
      <c r="B611" s="180"/>
      <c r="C611" s="181"/>
      <c r="D611" s="70"/>
      <c r="E611" s="182"/>
      <c r="F611" s="65"/>
      <c r="G611" s="65"/>
    </row>
    <row r="612" spans="2:7">
      <c r="B612" s="180"/>
      <c r="C612" s="181"/>
      <c r="D612" s="70"/>
      <c r="E612" s="182"/>
      <c r="F612" s="65"/>
      <c r="G612" s="65"/>
    </row>
    <row r="613" spans="2:7">
      <c r="B613" s="180"/>
      <c r="C613" s="181"/>
      <c r="D613" s="70"/>
      <c r="E613" s="182"/>
      <c r="F613" s="65"/>
      <c r="G613" s="65"/>
    </row>
    <row r="614" spans="2:7">
      <c r="B614" s="180"/>
      <c r="C614" s="181"/>
      <c r="D614" s="70"/>
      <c r="E614" s="182"/>
      <c r="F614" s="65"/>
      <c r="G614" s="65"/>
    </row>
    <row r="615" spans="2:7">
      <c r="B615" s="180"/>
      <c r="C615" s="181"/>
      <c r="D615" s="70"/>
      <c r="E615" s="182"/>
      <c r="F615" s="65"/>
      <c r="G615" s="65"/>
    </row>
    <row r="616" spans="2:7">
      <c r="B616" s="180"/>
      <c r="C616" s="181"/>
      <c r="D616" s="70"/>
      <c r="E616" s="182"/>
      <c r="F616" s="65"/>
      <c r="G616" s="65"/>
    </row>
    <row r="617" spans="2:7">
      <c r="B617" s="180"/>
      <c r="C617" s="181"/>
      <c r="D617" s="70"/>
      <c r="E617" s="182"/>
      <c r="F617" s="65"/>
      <c r="G617" s="65"/>
    </row>
    <row r="618" spans="2:7">
      <c r="B618" s="180"/>
      <c r="C618" s="181"/>
      <c r="D618" s="70"/>
      <c r="E618" s="182"/>
      <c r="F618" s="65"/>
      <c r="G618" s="65"/>
    </row>
    <row r="619" spans="2:7">
      <c r="B619" s="180"/>
      <c r="C619" s="181"/>
      <c r="D619" s="70"/>
      <c r="E619" s="182"/>
      <c r="F619" s="65"/>
      <c r="G619" s="65"/>
    </row>
    <row r="620" spans="2:7">
      <c r="B620" s="180"/>
      <c r="C620" s="181"/>
      <c r="D620" s="70"/>
      <c r="E620" s="182"/>
      <c r="F620" s="65"/>
      <c r="G620" s="65"/>
    </row>
    <row r="621" spans="2:7">
      <c r="B621" s="180"/>
      <c r="C621" s="181"/>
      <c r="D621" s="70"/>
      <c r="E621" s="182"/>
      <c r="F621" s="65"/>
      <c r="G621" s="65"/>
    </row>
    <row r="622" spans="2:7">
      <c r="B622" s="180"/>
      <c r="C622" s="181"/>
      <c r="D622" s="70"/>
      <c r="E622" s="182"/>
      <c r="F622" s="65"/>
      <c r="G622" s="65"/>
    </row>
    <row r="623" spans="2:7">
      <c r="B623" s="180"/>
      <c r="C623" s="181"/>
      <c r="D623" s="70"/>
      <c r="E623" s="182"/>
      <c r="F623" s="65"/>
      <c r="G623" s="65"/>
    </row>
    <row r="624" spans="2:7">
      <c r="B624" s="180"/>
      <c r="C624" s="181"/>
      <c r="D624" s="70"/>
      <c r="E624" s="182"/>
      <c r="F624" s="65"/>
      <c r="G624" s="65"/>
    </row>
    <row r="625" spans="2:7">
      <c r="B625" s="180"/>
      <c r="C625" s="181"/>
      <c r="D625" s="70"/>
      <c r="E625" s="182"/>
      <c r="F625" s="65"/>
      <c r="G625" s="65"/>
    </row>
    <row r="626" spans="2:7">
      <c r="B626" s="180"/>
      <c r="C626" s="181"/>
      <c r="D626" s="70"/>
      <c r="E626" s="182"/>
      <c r="F626" s="65"/>
      <c r="G626" s="65"/>
    </row>
    <row r="627" spans="2:7">
      <c r="B627" s="180"/>
      <c r="C627" s="181"/>
      <c r="D627" s="70"/>
      <c r="E627" s="182"/>
      <c r="F627" s="65"/>
      <c r="G627" s="65"/>
    </row>
    <row r="628" spans="2:7">
      <c r="B628" s="180"/>
      <c r="C628" s="181"/>
      <c r="D628" s="70"/>
      <c r="E628" s="182"/>
      <c r="F628" s="65"/>
      <c r="G628" s="65"/>
    </row>
    <row r="629" spans="2:7">
      <c r="B629" s="180"/>
      <c r="C629" s="181"/>
      <c r="D629" s="70"/>
      <c r="E629" s="182"/>
      <c r="F629" s="65"/>
      <c r="G629" s="65"/>
    </row>
    <row r="630" spans="2:7">
      <c r="B630" s="180"/>
      <c r="C630" s="181"/>
      <c r="D630" s="70"/>
      <c r="E630" s="182"/>
      <c r="F630" s="65"/>
      <c r="G630" s="65"/>
    </row>
    <row r="631" spans="2:7">
      <c r="B631" s="180"/>
      <c r="C631" s="181"/>
      <c r="D631" s="70"/>
      <c r="E631" s="182"/>
      <c r="F631" s="65"/>
      <c r="G631" s="65"/>
    </row>
    <row r="632" spans="2:7">
      <c r="B632" s="180"/>
      <c r="C632" s="181"/>
      <c r="D632" s="70"/>
      <c r="E632" s="182"/>
      <c r="F632" s="65"/>
      <c r="G632" s="65"/>
    </row>
    <row r="633" spans="2:7">
      <c r="B633" s="180"/>
      <c r="C633" s="181"/>
      <c r="D633" s="70"/>
      <c r="E633" s="182"/>
      <c r="F633" s="65"/>
      <c r="G633" s="65"/>
    </row>
    <row r="634" spans="2:7">
      <c r="B634" s="180"/>
      <c r="C634" s="181"/>
      <c r="D634" s="70"/>
      <c r="E634" s="182"/>
      <c r="F634" s="65"/>
      <c r="G634" s="65"/>
    </row>
    <row r="635" spans="2:7">
      <c r="B635" s="180"/>
      <c r="C635" s="181"/>
      <c r="D635" s="70"/>
      <c r="E635" s="182"/>
      <c r="F635" s="65"/>
      <c r="G635" s="65"/>
    </row>
    <row r="636" spans="2:7">
      <c r="B636" s="180"/>
      <c r="C636" s="181"/>
      <c r="D636" s="70"/>
      <c r="E636" s="182"/>
      <c r="F636" s="65"/>
      <c r="G636" s="65"/>
    </row>
    <row r="637" spans="2:7">
      <c r="B637" s="180"/>
      <c r="C637" s="181"/>
      <c r="D637" s="70"/>
      <c r="E637" s="182"/>
      <c r="F637" s="65"/>
      <c r="G637" s="65"/>
    </row>
    <row r="638" spans="2:7">
      <c r="B638" s="180"/>
      <c r="C638" s="181"/>
      <c r="D638" s="70"/>
      <c r="E638" s="182"/>
      <c r="F638" s="65"/>
      <c r="G638" s="65"/>
    </row>
    <row r="639" spans="2:7">
      <c r="B639" s="180"/>
      <c r="C639" s="181"/>
      <c r="D639" s="70"/>
      <c r="E639" s="182"/>
      <c r="F639" s="65"/>
      <c r="G639" s="65"/>
    </row>
    <row r="640" spans="2:7">
      <c r="B640" s="180"/>
      <c r="C640" s="181"/>
      <c r="D640" s="70"/>
      <c r="E640" s="182"/>
      <c r="F640" s="65"/>
      <c r="G640" s="65"/>
    </row>
    <row r="641" spans="2:7">
      <c r="B641" s="180"/>
      <c r="C641" s="181"/>
      <c r="D641" s="70"/>
      <c r="E641" s="182"/>
      <c r="F641" s="65"/>
      <c r="G641" s="65"/>
    </row>
    <row r="642" spans="2:7">
      <c r="B642" s="180"/>
      <c r="C642" s="181"/>
      <c r="D642" s="70"/>
      <c r="E642" s="182"/>
      <c r="F642" s="65"/>
      <c r="G642" s="65"/>
    </row>
    <row r="643" spans="2:7">
      <c r="B643" s="180"/>
      <c r="C643" s="181"/>
      <c r="D643" s="70"/>
      <c r="E643" s="182"/>
      <c r="F643" s="65"/>
      <c r="G643" s="65"/>
    </row>
    <row r="644" spans="2:7">
      <c r="B644" s="180"/>
      <c r="C644" s="181"/>
      <c r="D644" s="70"/>
      <c r="E644" s="182"/>
      <c r="F644" s="65"/>
      <c r="G644" s="65"/>
    </row>
    <row r="645" spans="2:7">
      <c r="B645" s="180"/>
      <c r="C645" s="181"/>
      <c r="D645" s="70"/>
      <c r="E645" s="182"/>
      <c r="F645" s="65"/>
      <c r="G645" s="65"/>
    </row>
    <row r="646" spans="2:7">
      <c r="B646" s="180"/>
      <c r="C646" s="181"/>
      <c r="D646" s="70"/>
      <c r="E646" s="182"/>
      <c r="F646" s="65"/>
      <c r="G646" s="65"/>
    </row>
    <row r="647" spans="2:7">
      <c r="B647" s="180"/>
      <c r="C647" s="181"/>
      <c r="D647" s="70"/>
      <c r="E647" s="182"/>
      <c r="F647" s="65"/>
      <c r="G647" s="65"/>
    </row>
    <row r="648" spans="2:7">
      <c r="B648" s="180"/>
      <c r="C648" s="181"/>
      <c r="D648" s="70"/>
      <c r="E648" s="182"/>
      <c r="F648" s="65"/>
      <c r="G648" s="65"/>
    </row>
    <row r="649" spans="2:7">
      <c r="B649" s="180"/>
      <c r="C649" s="181"/>
      <c r="D649" s="70"/>
      <c r="E649" s="182"/>
      <c r="F649" s="65"/>
      <c r="G649" s="65"/>
    </row>
    <row r="650" spans="2:7">
      <c r="B650" s="180"/>
      <c r="C650" s="181"/>
      <c r="D650" s="70"/>
      <c r="E650" s="182"/>
      <c r="F650" s="65"/>
      <c r="G650" s="65"/>
    </row>
    <row r="651" spans="2:7">
      <c r="B651" s="180"/>
      <c r="C651" s="181"/>
      <c r="D651" s="70"/>
      <c r="E651" s="182"/>
      <c r="F651" s="65"/>
      <c r="G651" s="65"/>
    </row>
    <row r="652" spans="2:7">
      <c r="B652" s="180"/>
      <c r="C652" s="181"/>
      <c r="D652" s="70"/>
      <c r="E652" s="182"/>
      <c r="F652" s="65"/>
      <c r="G652" s="65"/>
    </row>
    <row r="653" spans="2:7">
      <c r="B653" s="180"/>
      <c r="C653" s="181"/>
      <c r="D653" s="70"/>
      <c r="E653" s="182"/>
      <c r="F653" s="65"/>
      <c r="G653" s="65"/>
    </row>
    <row r="654" spans="2:7">
      <c r="B654" s="180"/>
      <c r="C654" s="181"/>
      <c r="D654" s="70"/>
      <c r="E654" s="182"/>
      <c r="F654" s="65"/>
      <c r="G654" s="65"/>
    </row>
    <row r="655" spans="2:7">
      <c r="B655" s="180"/>
      <c r="C655" s="181"/>
      <c r="D655" s="70"/>
      <c r="E655" s="182"/>
      <c r="F655" s="65"/>
      <c r="G655" s="65"/>
    </row>
    <row r="656" spans="2:7">
      <c r="B656" s="180"/>
      <c r="C656" s="181"/>
      <c r="D656" s="70"/>
      <c r="E656" s="182"/>
      <c r="F656" s="65"/>
      <c r="G656" s="65"/>
    </row>
    <row r="657" spans="2:7">
      <c r="B657" s="180"/>
      <c r="C657" s="181"/>
      <c r="D657" s="70"/>
      <c r="E657" s="182"/>
      <c r="F657" s="65"/>
      <c r="G657" s="65"/>
    </row>
    <row r="658" spans="2:7">
      <c r="B658" s="180"/>
      <c r="C658" s="181"/>
      <c r="D658" s="70"/>
      <c r="E658" s="182"/>
      <c r="F658" s="65"/>
      <c r="G658" s="65"/>
    </row>
    <row r="659" spans="2:7">
      <c r="B659" s="180"/>
      <c r="C659" s="181"/>
      <c r="D659" s="70"/>
      <c r="E659" s="182"/>
      <c r="F659" s="65"/>
      <c r="G659" s="65"/>
    </row>
    <row r="660" spans="2:7">
      <c r="B660" s="180"/>
      <c r="C660" s="181"/>
      <c r="D660" s="70"/>
      <c r="E660" s="182"/>
      <c r="F660" s="65"/>
      <c r="G660" s="65"/>
    </row>
    <row r="661" spans="2:7">
      <c r="B661" s="180"/>
      <c r="C661" s="181"/>
      <c r="D661" s="70"/>
      <c r="E661" s="182"/>
      <c r="F661" s="65"/>
      <c r="G661" s="65"/>
    </row>
    <row r="662" spans="2:7">
      <c r="B662" s="180"/>
      <c r="C662" s="181"/>
      <c r="D662" s="70"/>
      <c r="E662" s="182"/>
      <c r="F662" s="65"/>
      <c r="G662" s="65"/>
    </row>
    <row r="663" spans="2:7">
      <c r="B663" s="180"/>
      <c r="C663" s="181"/>
      <c r="D663" s="70"/>
      <c r="E663" s="182"/>
      <c r="F663" s="65"/>
      <c r="G663" s="65"/>
    </row>
    <row r="664" spans="2:7">
      <c r="B664" s="180"/>
      <c r="C664" s="181"/>
      <c r="D664" s="70"/>
      <c r="E664" s="182"/>
      <c r="F664" s="65"/>
      <c r="G664" s="65"/>
    </row>
    <row r="665" spans="2:7">
      <c r="B665" s="180"/>
      <c r="C665" s="181"/>
      <c r="D665" s="70"/>
      <c r="E665" s="182"/>
      <c r="F665" s="65"/>
      <c r="G665" s="65"/>
    </row>
    <row r="666" spans="2:7">
      <c r="B666" s="180"/>
      <c r="C666" s="181"/>
      <c r="D666" s="70"/>
      <c r="E666" s="182"/>
      <c r="F666" s="65"/>
      <c r="G666" s="65"/>
    </row>
    <row r="667" spans="2:7">
      <c r="B667" s="180"/>
      <c r="C667" s="181"/>
      <c r="D667" s="70"/>
      <c r="E667" s="182"/>
      <c r="F667" s="65"/>
      <c r="G667" s="65"/>
    </row>
    <row r="668" spans="2:7">
      <c r="B668" s="180"/>
      <c r="C668" s="181"/>
      <c r="D668" s="70"/>
      <c r="E668" s="182"/>
      <c r="F668" s="65"/>
      <c r="G668" s="65"/>
    </row>
    <row r="669" spans="2:7">
      <c r="B669" s="180"/>
      <c r="C669" s="181"/>
      <c r="D669" s="70"/>
      <c r="E669" s="182"/>
      <c r="F669" s="65"/>
      <c r="G669" s="65"/>
    </row>
    <row r="670" spans="2:7">
      <c r="B670" s="180"/>
      <c r="C670" s="181"/>
      <c r="D670" s="70"/>
      <c r="E670" s="182"/>
      <c r="F670" s="65"/>
      <c r="G670" s="65"/>
    </row>
    <row r="671" spans="2:7">
      <c r="B671" s="180"/>
      <c r="C671" s="181"/>
      <c r="D671" s="70"/>
      <c r="E671" s="182"/>
      <c r="F671" s="65"/>
      <c r="G671" s="65"/>
    </row>
    <row r="672" spans="2:7">
      <c r="B672" s="180"/>
      <c r="C672" s="181"/>
      <c r="D672" s="70"/>
      <c r="E672" s="182"/>
      <c r="F672" s="65"/>
      <c r="G672" s="65"/>
    </row>
    <row r="673" spans="2:7">
      <c r="B673" s="180"/>
      <c r="C673" s="181"/>
      <c r="D673" s="70"/>
      <c r="E673" s="182"/>
      <c r="F673" s="65"/>
      <c r="G673" s="65"/>
    </row>
    <row r="674" spans="2:7">
      <c r="B674" s="180"/>
      <c r="C674" s="181"/>
      <c r="D674" s="70"/>
      <c r="E674" s="182"/>
      <c r="F674" s="65"/>
      <c r="G674" s="65"/>
    </row>
    <row r="675" spans="2:7">
      <c r="B675" s="180"/>
      <c r="C675" s="181"/>
      <c r="D675" s="70"/>
      <c r="E675" s="182"/>
      <c r="F675" s="65"/>
      <c r="G675" s="65"/>
    </row>
    <row r="676" spans="2:7">
      <c r="B676" s="180"/>
      <c r="C676" s="181"/>
      <c r="D676" s="70"/>
      <c r="E676" s="182"/>
      <c r="F676" s="65"/>
      <c r="G676" s="65"/>
    </row>
    <row r="677" spans="2:7">
      <c r="B677" s="180"/>
      <c r="C677" s="181"/>
      <c r="D677" s="70"/>
      <c r="E677" s="182"/>
      <c r="F677" s="65"/>
      <c r="G677" s="65"/>
    </row>
    <row r="678" spans="2:7">
      <c r="B678" s="180"/>
      <c r="C678" s="181"/>
      <c r="D678" s="70"/>
      <c r="E678" s="182"/>
      <c r="F678" s="65"/>
      <c r="G678" s="65"/>
    </row>
    <row r="679" spans="2:7">
      <c r="B679" s="180"/>
      <c r="C679" s="181"/>
      <c r="D679" s="70"/>
      <c r="E679" s="182"/>
      <c r="F679" s="65"/>
      <c r="G679" s="65"/>
    </row>
    <row r="680" spans="2:7">
      <c r="B680" s="180"/>
      <c r="C680" s="181"/>
      <c r="D680" s="70"/>
      <c r="E680" s="182"/>
      <c r="F680" s="65"/>
      <c r="G680" s="65"/>
    </row>
    <row r="681" spans="2:7">
      <c r="B681" s="180"/>
      <c r="C681" s="181"/>
      <c r="D681" s="70"/>
      <c r="E681" s="182"/>
      <c r="F681" s="65"/>
      <c r="G681" s="65"/>
    </row>
    <row r="682" spans="2:7">
      <c r="B682" s="180"/>
      <c r="C682" s="181"/>
      <c r="D682" s="70"/>
      <c r="E682" s="182"/>
      <c r="F682" s="65"/>
      <c r="G682" s="65"/>
    </row>
    <row r="683" spans="2:7">
      <c r="B683" s="180"/>
      <c r="C683" s="181"/>
      <c r="D683" s="70"/>
      <c r="E683" s="182"/>
      <c r="F683" s="65"/>
      <c r="G683" s="65"/>
    </row>
    <row r="684" spans="2:7">
      <c r="B684" s="180"/>
      <c r="C684" s="181"/>
      <c r="D684" s="70"/>
      <c r="E684" s="182"/>
      <c r="F684" s="65"/>
      <c r="G684" s="65"/>
    </row>
    <row r="685" spans="2:7">
      <c r="B685" s="180"/>
      <c r="C685" s="181"/>
      <c r="D685" s="70"/>
      <c r="E685" s="182"/>
      <c r="F685" s="65"/>
      <c r="G685" s="65"/>
    </row>
    <row r="686" spans="2:7">
      <c r="B686" s="180"/>
      <c r="C686" s="181"/>
      <c r="D686" s="70"/>
      <c r="E686" s="182"/>
      <c r="F686" s="65"/>
      <c r="G686" s="65"/>
    </row>
    <row r="687" spans="2:7">
      <c r="B687" s="180"/>
      <c r="C687" s="181"/>
      <c r="D687" s="70"/>
      <c r="E687" s="182"/>
      <c r="F687" s="65"/>
      <c r="G687" s="65"/>
    </row>
    <row r="688" spans="2:7">
      <c r="B688" s="180"/>
      <c r="C688" s="181"/>
      <c r="D688" s="70"/>
      <c r="E688" s="182"/>
      <c r="F688" s="65"/>
      <c r="G688" s="65"/>
    </row>
    <row r="689" spans="2:7">
      <c r="B689" s="180"/>
      <c r="C689" s="181"/>
      <c r="D689" s="70"/>
      <c r="E689" s="182"/>
      <c r="F689" s="65"/>
      <c r="G689" s="65"/>
    </row>
    <row r="690" spans="2:7">
      <c r="B690" s="180"/>
      <c r="C690" s="181"/>
      <c r="D690" s="70"/>
      <c r="E690" s="182"/>
      <c r="F690" s="65"/>
      <c r="G690" s="65"/>
    </row>
    <row r="691" spans="2:7">
      <c r="B691" s="180"/>
      <c r="C691" s="181"/>
      <c r="D691" s="70"/>
      <c r="E691" s="182"/>
      <c r="F691" s="65"/>
      <c r="G691" s="65"/>
    </row>
    <row r="692" spans="2:7">
      <c r="B692" s="180"/>
      <c r="C692" s="181"/>
      <c r="D692" s="70"/>
      <c r="E692" s="182"/>
      <c r="F692" s="65"/>
      <c r="G692" s="65"/>
    </row>
    <row r="693" spans="2:7">
      <c r="B693" s="180"/>
      <c r="C693" s="181"/>
      <c r="D693" s="70"/>
      <c r="E693" s="182"/>
      <c r="F693" s="65"/>
      <c r="G693" s="65"/>
    </row>
    <row r="694" spans="2:7">
      <c r="B694" s="180"/>
      <c r="C694" s="181"/>
      <c r="D694" s="70"/>
      <c r="E694" s="182"/>
      <c r="F694" s="65"/>
      <c r="G694" s="65"/>
    </row>
    <row r="695" spans="2:7">
      <c r="B695" s="180"/>
      <c r="C695" s="181"/>
      <c r="D695" s="70"/>
      <c r="E695" s="182"/>
      <c r="F695" s="65"/>
      <c r="G695" s="65"/>
    </row>
    <row r="696" spans="2:7">
      <c r="B696" s="180"/>
      <c r="C696" s="181"/>
      <c r="D696" s="70"/>
      <c r="E696" s="182"/>
      <c r="F696" s="65"/>
      <c r="G696" s="65"/>
    </row>
    <row r="697" spans="2:7">
      <c r="B697" s="180"/>
      <c r="C697" s="181"/>
      <c r="D697" s="70"/>
      <c r="E697" s="182"/>
      <c r="F697" s="65"/>
      <c r="G697" s="65"/>
    </row>
    <row r="698" spans="2:7">
      <c r="B698" s="180"/>
      <c r="C698" s="181"/>
      <c r="D698" s="70"/>
      <c r="E698" s="182"/>
      <c r="F698" s="65"/>
      <c r="G698" s="65"/>
    </row>
    <row r="699" spans="2:7">
      <c r="B699" s="180"/>
      <c r="C699" s="181"/>
      <c r="D699" s="70"/>
      <c r="E699" s="182"/>
      <c r="F699" s="65"/>
      <c r="G699" s="65"/>
    </row>
    <row r="700" spans="2:7">
      <c r="B700" s="180"/>
      <c r="C700" s="181"/>
      <c r="D700" s="70"/>
      <c r="E700" s="182"/>
      <c r="F700" s="65"/>
      <c r="G700" s="65"/>
    </row>
    <row r="701" spans="2:7">
      <c r="B701" s="180"/>
      <c r="C701" s="181"/>
      <c r="D701" s="70"/>
      <c r="E701" s="182"/>
      <c r="F701" s="65"/>
      <c r="G701" s="65"/>
    </row>
    <row r="702" spans="2:7">
      <c r="B702" s="180"/>
      <c r="C702" s="181"/>
      <c r="D702" s="70"/>
      <c r="E702" s="182"/>
      <c r="F702" s="65"/>
      <c r="G702" s="65"/>
    </row>
    <row r="703" spans="2:7">
      <c r="B703" s="180"/>
      <c r="C703" s="181"/>
      <c r="D703" s="70"/>
      <c r="E703" s="182"/>
      <c r="F703" s="65"/>
      <c r="G703" s="65"/>
    </row>
    <row r="704" spans="2:7">
      <c r="B704" s="180"/>
      <c r="C704" s="181"/>
      <c r="D704" s="70"/>
      <c r="E704" s="182"/>
      <c r="F704" s="65"/>
      <c r="G704" s="65"/>
    </row>
    <row r="705" spans="2:7">
      <c r="B705" s="180"/>
      <c r="C705" s="181"/>
      <c r="D705" s="70"/>
      <c r="E705" s="182"/>
      <c r="F705" s="65"/>
      <c r="G705" s="65"/>
    </row>
    <row r="706" spans="2:7">
      <c r="B706" s="180"/>
      <c r="C706" s="181"/>
      <c r="D706" s="70"/>
      <c r="E706" s="182"/>
      <c r="F706" s="65"/>
      <c r="G706" s="65"/>
    </row>
    <row r="707" spans="2:7">
      <c r="B707" s="180"/>
      <c r="C707" s="181"/>
      <c r="D707" s="70"/>
      <c r="E707" s="182"/>
      <c r="F707" s="65"/>
      <c r="G707" s="65"/>
    </row>
    <row r="708" spans="2:7">
      <c r="B708" s="180"/>
      <c r="C708" s="181"/>
      <c r="D708" s="70"/>
      <c r="E708" s="182"/>
      <c r="F708" s="65"/>
      <c r="G708" s="65"/>
    </row>
    <row r="709" spans="2:7">
      <c r="B709" s="180"/>
      <c r="C709" s="181"/>
      <c r="D709" s="70"/>
      <c r="E709" s="182"/>
      <c r="F709" s="65"/>
      <c r="G709" s="65"/>
    </row>
    <row r="710" spans="2:7">
      <c r="B710" s="180"/>
      <c r="C710" s="181"/>
      <c r="D710" s="70"/>
      <c r="E710" s="182"/>
      <c r="F710" s="65"/>
      <c r="G710" s="65"/>
    </row>
    <row r="711" spans="2:7">
      <c r="B711" s="180"/>
      <c r="C711" s="181"/>
      <c r="D711" s="70"/>
      <c r="E711" s="182"/>
      <c r="F711" s="65"/>
      <c r="G711" s="65"/>
    </row>
    <row r="712" spans="2:7">
      <c r="B712" s="180"/>
      <c r="C712" s="181"/>
      <c r="D712" s="70"/>
      <c r="E712" s="182"/>
      <c r="F712" s="65"/>
      <c r="G712" s="65"/>
    </row>
    <row r="713" spans="2:7">
      <c r="B713" s="180"/>
      <c r="C713" s="181"/>
      <c r="D713" s="70"/>
      <c r="E713" s="182"/>
      <c r="F713" s="65"/>
      <c r="G713" s="65"/>
    </row>
    <row r="714" spans="2:7">
      <c r="B714" s="180"/>
      <c r="C714" s="181"/>
      <c r="D714" s="70"/>
      <c r="E714" s="182"/>
      <c r="F714" s="65"/>
      <c r="G714" s="65"/>
    </row>
    <row r="715" spans="2:7">
      <c r="B715" s="180"/>
      <c r="C715" s="181"/>
      <c r="D715" s="70"/>
      <c r="E715" s="182"/>
      <c r="F715" s="65"/>
      <c r="G715" s="65"/>
    </row>
    <row r="716" spans="2:7">
      <c r="B716" s="180"/>
      <c r="C716" s="181"/>
      <c r="D716" s="70"/>
      <c r="E716" s="182"/>
      <c r="F716" s="65"/>
      <c r="G716" s="65"/>
    </row>
    <row r="717" spans="2:7">
      <c r="B717" s="180"/>
      <c r="C717" s="181"/>
      <c r="D717" s="70"/>
      <c r="E717" s="182"/>
      <c r="F717" s="65"/>
      <c r="G717" s="65"/>
    </row>
    <row r="718" spans="2:7">
      <c r="B718" s="180"/>
      <c r="C718" s="181"/>
      <c r="D718" s="70"/>
      <c r="E718" s="182"/>
      <c r="F718" s="65"/>
      <c r="G718" s="65"/>
    </row>
    <row r="719" spans="2:7">
      <c r="B719" s="180"/>
      <c r="C719" s="181"/>
      <c r="D719" s="70"/>
      <c r="E719" s="182"/>
      <c r="F719" s="65"/>
      <c r="G719" s="65"/>
    </row>
    <row r="720" spans="2:7">
      <c r="B720" s="180"/>
      <c r="C720" s="181"/>
      <c r="D720" s="70"/>
      <c r="E720" s="182"/>
      <c r="F720" s="65"/>
      <c r="G720" s="65"/>
    </row>
    <row r="721" spans="2:7">
      <c r="B721" s="180"/>
      <c r="C721" s="181"/>
      <c r="D721" s="70"/>
      <c r="E721" s="182"/>
      <c r="F721" s="65"/>
      <c r="G721" s="65"/>
    </row>
    <row r="722" spans="2:7">
      <c r="B722" s="180"/>
      <c r="C722" s="181"/>
      <c r="D722" s="70"/>
      <c r="E722" s="182"/>
      <c r="F722" s="65"/>
      <c r="G722" s="65"/>
    </row>
    <row r="723" spans="2:7">
      <c r="B723" s="180"/>
      <c r="C723" s="181"/>
      <c r="D723" s="70"/>
      <c r="E723" s="182"/>
      <c r="F723" s="65"/>
      <c r="G723" s="65"/>
    </row>
    <row r="724" spans="2:7">
      <c r="B724" s="180"/>
      <c r="C724" s="181"/>
      <c r="D724" s="70"/>
      <c r="E724" s="182"/>
      <c r="F724" s="65"/>
      <c r="G724" s="65"/>
    </row>
    <row r="725" spans="2:7">
      <c r="B725" s="180"/>
      <c r="C725" s="181"/>
      <c r="D725" s="70"/>
      <c r="E725" s="182"/>
      <c r="F725" s="65"/>
      <c r="G725" s="65"/>
    </row>
    <row r="726" spans="2:7">
      <c r="B726" s="180"/>
      <c r="C726" s="181"/>
      <c r="D726" s="70"/>
      <c r="E726" s="182"/>
      <c r="F726" s="65"/>
      <c r="G726" s="65"/>
    </row>
    <row r="727" spans="2:7">
      <c r="B727" s="180"/>
      <c r="C727" s="181"/>
      <c r="D727" s="70"/>
      <c r="E727" s="182"/>
      <c r="F727" s="65"/>
      <c r="G727" s="65"/>
    </row>
    <row r="728" spans="2:7">
      <c r="B728" s="180"/>
      <c r="C728" s="181"/>
      <c r="D728" s="70"/>
      <c r="E728" s="182"/>
      <c r="F728" s="65"/>
      <c r="G728" s="65"/>
    </row>
    <row r="729" spans="2:7">
      <c r="B729" s="180"/>
      <c r="C729" s="181"/>
      <c r="D729" s="70"/>
      <c r="E729" s="182"/>
      <c r="F729" s="65"/>
      <c r="G729" s="65"/>
    </row>
    <row r="730" spans="2:7">
      <c r="B730" s="180"/>
      <c r="C730" s="181"/>
      <c r="D730" s="70"/>
      <c r="E730" s="182"/>
      <c r="F730" s="65"/>
      <c r="G730" s="65"/>
    </row>
    <row r="731" spans="2:7">
      <c r="B731" s="180"/>
      <c r="C731" s="181"/>
      <c r="D731" s="70"/>
      <c r="E731" s="182"/>
      <c r="F731" s="65"/>
      <c r="G731" s="65"/>
    </row>
    <row r="732" spans="2:7">
      <c r="B732" s="180"/>
      <c r="C732" s="181"/>
      <c r="D732" s="70"/>
      <c r="E732" s="182"/>
      <c r="F732" s="65"/>
      <c r="G732" s="65"/>
    </row>
    <row r="733" spans="2:7">
      <c r="B733" s="180"/>
      <c r="C733" s="181"/>
      <c r="D733" s="70"/>
      <c r="E733" s="182"/>
      <c r="F733" s="65"/>
      <c r="G733" s="65"/>
    </row>
    <row r="734" spans="2:7">
      <c r="B734" s="180"/>
      <c r="C734" s="181"/>
      <c r="D734" s="70"/>
      <c r="E734" s="182"/>
      <c r="F734" s="65"/>
      <c r="G734" s="65"/>
    </row>
    <row r="735" spans="2:7">
      <c r="B735" s="180"/>
      <c r="C735" s="181"/>
      <c r="D735" s="70"/>
      <c r="E735" s="182"/>
      <c r="F735" s="65"/>
      <c r="G735" s="65"/>
    </row>
    <row r="736" spans="2:7">
      <c r="B736" s="180"/>
      <c r="C736" s="181"/>
      <c r="D736" s="70"/>
      <c r="E736" s="182"/>
      <c r="F736" s="65"/>
      <c r="G736" s="65"/>
    </row>
    <row r="737" spans="2:7">
      <c r="B737" s="180"/>
      <c r="C737" s="181"/>
      <c r="D737" s="70"/>
      <c r="E737" s="182"/>
      <c r="F737" s="65"/>
      <c r="G737" s="65"/>
    </row>
    <row r="738" spans="2:7">
      <c r="B738" s="180"/>
      <c r="C738" s="181"/>
      <c r="D738" s="70"/>
      <c r="E738" s="182"/>
      <c r="F738" s="65"/>
      <c r="G738" s="65"/>
    </row>
    <row r="739" spans="2:7">
      <c r="B739" s="180"/>
      <c r="C739" s="181"/>
      <c r="D739" s="70"/>
      <c r="E739" s="182"/>
      <c r="F739" s="65"/>
      <c r="G739" s="65"/>
    </row>
    <row r="740" spans="2:7">
      <c r="B740" s="180"/>
      <c r="C740" s="181"/>
      <c r="D740" s="70"/>
      <c r="E740" s="182"/>
      <c r="F740" s="65"/>
      <c r="G740" s="65"/>
    </row>
    <row r="741" spans="2:7">
      <c r="B741" s="180"/>
      <c r="C741" s="181"/>
      <c r="D741" s="70"/>
      <c r="E741" s="182"/>
      <c r="F741" s="65"/>
      <c r="G741" s="65"/>
    </row>
    <row r="742" spans="2:7">
      <c r="B742" s="180"/>
      <c r="C742" s="181"/>
      <c r="D742" s="70"/>
      <c r="E742" s="182"/>
      <c r="F742" s="65"/>
      <c r="G742" s="65"/>
    </row>
    <row r="743" spans="2:7">
      <c r="B743" s="180"/>
      <c r="C743" s="181"/>
      <c r="D743" s="70"/>
      <c r="E743" s="182"/>
      <c r="F743" s="65"/>
      <c r="G743" s="65"/>
    </row>
    <row r="744" spans="2:7">
      <c r="B744" s="180"/>
      <c r="C744" s="181"/>
      <c r="D744" s="70"/>
      <c r="E744" s="182"/>
      <c r="F744" s="65"/>
      <c r="G744" s="65"/>
    </row>
    <row r="745" spans="2:7">
      <c r="B745" s="180"/>
      <c r="C745" s="181"/>
      <c r="D745" s="70"/>
      <c r="E745" s="182"/>
      <c r="F745" s="65"/>
      <c r="G745" s="65"/>
    </row>
    <row r="746" spans="2:7">
      <c r="B746" s="180"/>
      <c r="C746" s="181"/>
      <c r="D746" s="70"/>
      <c r="E746" s="182"/>
      <c r="F746" s="65"/>
      <c r="G746" s="65"/>
    </row>
    <row r="747" spans="2:7">
      <c r="B747" s="180"/>
      <c r="C747" s="181"/>
      <c r="D747" s="70"/>
      <c r="E747" s="182"/>
      <c r="F747" s="65"/>
      <c r="G747" s="65"/>
    </row>
    <row r="748" spans="2:7">
      <c r="B748" s="180"/>
      <c r="C748" s="181"/>
      <c r="D748" s="70"/>
      <c r="E748" s="182"/>
      <c r="F748" s="65"/>
      <c r="G748" s="65"/>
    </row>
    <row r="749" spans="2:7">
      <c r="B749" s="180"/>
      <c r="C749" s="181"/>
      <c r="D749" s="70"/>
      <c r="E749" s="182"/>
      <c r="F749" s="65"/>
      <c r="G749" s="65"/>
    </row>
    <row r="750" spans="2:7">
      <c r="B750" s="180"/>
      <c r="C750" s="181"/>
      <c r="D750" s="70"/>
      <c r="E750" s="182"/>
      <c r="F750" s="65"/>
      <c r="G750" s="65"/>
    </row>
    <row r="751" spans="2:7">
      <c r="B751" s="180"/>
      <c r="C751" s="181"/>
      <c r="D751" s="70"/>
      <c r="E751" s="182"/>
      <c r="F751" s="65"/>
      <c r="G751" s="65"/>
    </row>
    <row r="752" spans="2:7">
      <c r="B752" s="180"/>
      <c r="C752" s="181"/>
      <c r="D752" s="70"/>
      <c r="E752" s="182"/>
      <c r="F752" s="65"/>
      <c r="G752" s="65"/>
    </row>
    <row r="753" spans="2:7">
      <c r="B753" s="180"/>
      <c r="C753" s="181"/>
      <c r="D753" s="70"/>
      <c r="E753" s="182"/>
      <c r="F753" s="65"/>
      <c r="G753" s="65"/>
    </row>
    <row r="754" spans="2:7">
      <c r="B754" s="180"/>
      <c r="C754" s="181"/>
      <c r="D754" s="70"/>
      <c r="E754" s="182"/>
      <c r="F754" s="65"/>
      <c r="G754" s="65"/>
    </row>
    <row r="755" spans="2:7">
      <c r="B755" s="180"/>
      <c r="C755" s="181"/>
      <c r="D755" s="70"/>
      <c r="E755" s="182"/>
      <c r="F755" s="65"/>
      <c r="G755" s="65"/>
    </row>
    <row r="756" spans="2:7">
      <c r="B756" s="180"/>
      <c r="C756" s="181"/>
      <c r="D756" s="70"/>
      <c r="E756" s="182"/>
      <c r="F756" s="65"/>
      <c r="G756" s="65"/>
    </row>
    <row r="757" spans="2:7">
      <c r="B757" s="180"/>
      <c r="C757" s="181"/>
      <c r="D757" s="70"/>
      <c r="E757" s="182"/>
      <c r="F757" s="65"/>
      <c r="G757" s="65"/>
    </row>
    <row r="758" spans="2:7">
      <c r="B758" s="180"/>
      <c r="C758" s="181"/>
      <c r="D758" s="70"/>
      <c r="E758" s="182"/>
      <c r="F758" s="65"/>
      <c r="G758" s="65"/>
    </row>
    <row r="759" spans="2:7">
      <c r="B759" s="180"/>
      <c r="C759" s="181"/>
      <c r="D759" s="70"/>
      <c r="E759" s="182"/>
      <c r="F759" s="65"/>
      <c r="G759" s="65"/>
    </row>
    <row r="760" spans="2:7">
      <c r="B760" s="180"/>
      <c r="C760" s="181"/>
      <c r="D760" s="70"/>
      <c r="E760" s="182"/>
      <c r="F760" s="65"/>
      <c r="G760" s="65"/>
    </row>
    <row r="761" spans="2:7">
      <c r="B761" s="180"/>
      <c r="C761" s="181"/>
      <c r="D761" s="70"/>
      <c r="E761" s="182"/>
      <c r="F761" s="65"/>
      <c r="G761" s="65"/>
    </row>
    <row r="762" spans="2:7">
      <c r="B762" s="180"/>
      <c r="C762" s="181"/>
      <c r="D762" s="70"/>
      <c r="E762" s="182"/>
      <c r="F762" s="65"/>
      <c r="G762" s="65"/>
    </row>
    <row r="763" spans="2:7">
      <c r="B763" s="180"/>
      <c r="C763" s="181"/>
      <c r="D763" s="70"/>
      <c r="E763" s="182"/>
      <c r="F763" s="65"/>
      <c r="G763" s="65"/>
    </row>
    <row r="764" spans="2:7">
      <c r="B764" s="180"/>
      <c r="C764" s="181"/>
      <c r="D764" s="70"/>
      <c r="E764" s="182"/>
      <c r="F764" s="65"/>
      <c r="G764" s="65"/>
    </row>
    <row r="765" spans="2:7">
      <c r="B765" s="180"/>
      <c r="C765" s="181"/>
      <c r="D765" s="70"/>
      <c r="E765" s="182"/>
      <c r="F765" s="65"/>
      <c r="G765" s="65"/>
    </row>
    <row r="766" spans="2:7">
      <c r="B766" s="180"/>
      <c r="C766" s="181"/>
      <c r="D766" s="70"/>
      <c r="E766" s="182"/>
      <c r="F766" s="65"/>
      <c r="G766" s="65"/>
    </row>
    <row r="767" spans="2:7">
      <c r="B767" s="180"/>
      <c r="C767" s="181"/>
      <c r="D767" s="70"/>
      <c r="E767" s="182"/>
      <c r="F767" s="65"/>
      <c r="G767" s="65"/>
    </row>
    <row r="768" spans="2:7">
      <c r="B768" s="180"/>
      <c r="C768" s="181"/>
      <c r="D768" s="70"/>
      <c r="E768" s="182"/>
      <c r="F768" s="65"/>
      <c r="G768" s="65"/>
    </row>
    <row r="769" spans="2:7">
      <c r="B769" s="180"/>
      <c r="C769" s="181"/>
      <c r="D769" s="70"/>
      <c r="E769" s="182"/>
      <c r="F769" s="65"/>
      <c r="G769" s="65"/>
    </row>
    <row r="770" spans="2:7">
      <c r="B770" s="180"/>
      <c r="C770" s="181"/>
      <c r="D770" s="70"/>
      <c r="E770" s="182"/>
      <c r="F770" s="65"/>
      <c r="G770" s="65"/>
    </row>
    <row r="771" spans="2:7">
      <c r="B771" s="180"/>
      <c r="C771" s="181"/>
      <c r="D771" s="70"/>
      <c r="E771" s="182"/>
      <c r="F771" s="65"/>
      <c r="G771" s="65"/>
    </row>
    <row r="772" spans="2:7">
      <c r="B772" s="180"/>
      <c r="C772" s="181"/>
      <c r="D772" s="70"/>
      <c r="E772" s="182"/>
      <c r="F772" s="65"/>
      <c r="G772" s="65"/>
    </row>
    <row r="773" spans="2:7">
      <c r="B773" s="180"/>
      <c r="C773" s="181"/>
      <c r="D773" s="70"/>
      <c r="E773" s="182"/>
      <c r="F773" s="65"/>
      <c r="G773" s="65"/>
    </row>
    <row r="774" spans="2:7">
      <c r="B774" s="180"/>
      <c r="C774" s="181"/>
      <c r="D774" s="70"/>
      <c r="E774" s="182"/>
      <c r="F774" s="65"/>
      <c r="G774" s="65"/>
    </row>
    <row r="775" spans="2:7">
      <c r="B775" s="180"/>
      <c r="C775" s="181"/>
      <c r="D775" s="70"/>
      <c r="E775" s="182"/>
      <c r="F775" s="65"/>
      <c r="G775" s="65"/>
    </row>
    <row r="776" spans="2:7">
      <c r="B776" s="180"/>
      <c r="C776" s="181"/>
      <c r="D776" s="70"/>
      <c r="E776" s="182"/>
      <c r="F776" s="65"/>
      <c r="G776" s="65"/>
    </row>
    <row r="777" spans="2:7">
      <c r="B777" s="180"/>
      <c r="C777" s="181"/>
      <c r="D777" s="70"/>
      <c r="E777" s="182"/>
      <c r="F777" s="65"/>
      <c r="G777" s="65"/>
    </row>
    <row r="778" spans="2:7">
      <c r="B778" s="180"/>
      <c r="C778" s="181"/>
      <c r="D778" s="70"/>
      <c r="E778" s="182"/>
      <c r="F778" s="65"/>
      <c r="G778" s="65"/>
    </row>
    <row r="779" spans="2:7">
      <c r="B779" s="180"/>
      <c r="C779" s="181"/>
      <c r="D779" s="70"/>
      <c r="E779" s="182"/>
      <c r="F779" s="65"/>
      <c r="G779" s="65"/>
    </row>
    <row r="780" spans="2:7">
      <c r="B780" s="180"/>
      <c r="C780" s="181"/>
      <c r="D780" s="70"/>
      <c r="E780" s="182"/>
      <c r="F780" s="65"/>
      <c r="G780" s="65"/>
    </row>
    <row r="781" spans="2:7">
      <c r="B781" s="180"/>
      <c r="C781" s="181"/>
      <c r="D781" s="70"/>
      <c r="E781" s="182"/>
      <c r="F781" s="65"/>
      <c r="G781" s="65"/>
    </row>
    <row r="782" spans="2:7">
      <c r="B782" s="180"/>
      <c r="C782" s="181"/>
      <c r="D782" s="70"/>
      <c r="E782" s="182"/>
      <c r="F782" s="65"/>
      <c r="G782" s="65"/>
    </row>
    <row r="783" spans="2:7">
      <c r="B783" s="180"/>
      <c r="C783" s="181"/>
      <c r="D783" s="70"/>
      <c r="E783" s="182"/>
      <c r="F783" s="65"/>
      <c r="G783" s="65"/>
    </row>
    <row r="784" spans="2:7">
      <c r="B784" s="180"/>
      <c r="C784" s="181"/>
      <c r="D784" s="70"/>
      <c r="E784" s="182"/>
      <c r="F784" s="65"/>
      <c r="G784" s="65"/>
    </row>
    <row r="785" spans="2:7">
      <c r="B785" s="180"/>
      <c r="C785" s="181"/>
      <c r="D785" s="70"/>
      <c r="E785" s="182"/>
      <c r="F785" s="65"/>
      <c r="G785" s="65"/>
    </row>
    <row r="786" spans="2:7">
      <c r="B786" s="180"/>
      <c r="C786" s="181"/>
      <c r="D786" s="70"/>
      <c r="E786" s="182"/>
      <c r="F786" s="65"/>
      <c r="G786" s="65"/>
    </row>
    <row r="787" spans="2:7">
      <c r="B787" s="180"/>
      <c r="C787" s="181"/>
      <c r="D787" s="70"/>
      <c r="E787" s="182"/>
      <c r="F787" s="65"/>
      <c r="G787" s="65"/>
    </row>
    <row r="788" spans="2:7">
      <c r="B788" s="180"/>
      <c r="C788" s="181"/>
      <c r="D788" s="70"/>
      <c r="E788" s="182"/>
      <c r="F788" s="65"/>
      <c r="G788" s="65"/>
    </row>
    <row r="789" spans="2:7">
      <c r="B789" s="180"/>
      <c r="C789" s="181"/>
      <c r="D789" s="70"/>
      <c r="E789" s="182"/>
      <c r="F789" s="65"/>
      <c r="G789" s="65"/>
    </row>
    <row r="790" spans="2:7">
      <c r="B790" s="180"/>
      <c r="C790" s="181"/>
      <c r="D790" s="70"/>
      <c r="E790" s="182"/>
      <c r="F790" s="65"/>
      <c r="G790" s="65"/>
    </row>
    <row r="791" spans="2:7">
      <c r="B791" s="180"/>
      <c r="C791" s="181"/>
      <c r="D791" s="70"/>
      <c r="E791" s="182"/>
      <c r="F791" s="65"/>
      <c r="G791" s="65"/>
    </row>
    <row r="792" spans="2:7">
      <c r="B792" s="180"/>
      <c r="C792" s="181"/>
      <c r="D792" s="70"/>
      <c r="E792" s="182"/>
      <c r="F792" s="65"/>
      <c r="G792" s="65"/>
    </row>
    <row r="793" spans="2:7">
      <c r="B793" s="180"/>
      <c r="C793" s="181"/>
      <c r="D793" s="70"/>
      <c r="E793" s="182"/>
      <c r="F793" s="65"/>
      <c r="G793" s="65"/>
    </row>
    <row r="794" spans="2:7">
      <c r="B794" s="180"/>
      <c r="C794" s="181"/>
      <c r="D794" s="70"/>
      <c r="E794" s="182"/>
      <c r="F794" s="65"/>
      <c r="G794" s="65"/>
    </row>
    <row r="795" spans="2:7">
      <c r="B795" s="180"/>
      <c r="C795" s="181"/>
      <c r="D795" s="70"/>
      <c r="E795" s="182"/>
      <c r="F795" s="65"/>
      <c r="G795" s="65"/>
    </row>
    <row r="796" spans="2:7">
      <c r="B796" s="180"/>
      <c r="C796" s="181"/>
      <c r="D796" s="70"/>
      <c r="E796" s="182"/>
      <c r="F796" s="65"/>
      <c r="G796" s="65"/>
    </row>
    <row r="797" spans="2:7">
      <c r="B797" s="180"/>
      <c r="C797" s="181"/>
      <c r="D797" s="70"/>
      <c r="E797" s="182"/>
      <c r="F797" s="65"/>
      <c r="G797" s="65"/>
    </row>
    <row r="798" spans="2:7">
      <c r="B798" s="180"/>
      <c r="C798" s="181"/>
      <c r="D798" s="70"/>
      <c r="E798" s="182"/>
      <c r="F798" s="65"/>
      <c r="G798" s="65"/>
    </row>
    <row r="799" spans="2:7">
      <c r="B799" s="180"/>
      <c r="C799" s="181"/>
      <c r="D799" s="70"/>
      <c r="E799" s="182"/>
      <c r="F799" s="65"/>
      <c r="G799" s="65"/>
    </row>
    <row r="800" spans="2:7">
      <c r="B800" s="180"/>
      <c r="C800" s="181"/>
      <c r="D800" s="70"/>
      <c r="E800" s="182"/>
      <c r="F800" s="65"/>
      <c r="G800" s="65"/>
    </row>
    <row r="801" spans="2:7">
      <c r="B801" s="180"/>
      <c r="C801" s="181"/>
      <c r="D801" s="70"/>
      <c r="E801" s="182"/>
      <c r="F801" s="65"/>
      <c r="G801" s="65"/>
    </row>
    <row r="802" spans="2:7">
      <c r="B802" s="180"/>
      <c r="C802" s="181"/>
      <c r="D802" s="70"/>
      <c r="E802" s="182"/>
      <c r="F802" s="65"/>
      <c r="G802" s="65"/>
    </row>
    <row r="803" spans="2:7">
      <c r="B803" s="180"/>
      <c r="C803" s="181"/>
      <c r="D803" s="70"/>
      <c r="E803" s="182"/>
      <c r="F803" s="65"/>
      <c r="G803" s="65"/>
    </row>
    <row r="804" spans="2:7">
      <c r="B804" s="180"/>
      <c r="C804" s="181"/>
      <c r="D804" s="70"/>
      <c r="E804" s="182"/>
      <c r="F804" s="65"/>
      <c r="G804" s="65"/>
    </row>
    <row r="805" spans="2:7">
      <c r="B805" s="180"/>
      <c r="C805" s="181"/>
      <c r="D805" s="70"/>
      <c r="E805" s="182"/>
      <c r="F805" s="65"/>
      <c r="G805" s="65"/>
    </row>
    <row r="806" spans="2:7">
      <c r="B806" s="180"/>
      <c r="C806" s="181"/>
      <c r="D806" s="70"/>
      <c r="E806" s="182"/>
      <c r="F806" s="65"/>
      <c r="G806" s="65"/>
    </row>
    <row r="807" spans="2:7">
      <c r="B807" s="180"/>
      <c r="C807" s="181"/>
      <c r="D807" s="70"/>
      <c r="E807" s="182"/>
      <c r="F807" s="65"/>
      <c r="G807" s="65"/>
    </row>
    <row r="808" spans="2:7">
      <c r="B808" s="180"/>
      <c r="C808" s="181"/>
      <c r="D808" s="70"/>
      <c r="E808" s="182"/>
      <c r="F808" s="65"/>
      <c r="G808" s="65"/>
    </row>
    <row r="809" spans="2:7">
      <c r="B809" s="180"/>
      <c r="C809" s="181"/>
      <c r="D809" s="70"/>
      <c r="E809" s="182"/>
      <c r="F809" s="65"/>
      <c r="G809" s="65"/>
    </row>
    <row r="810" spans="2:7">
      <c r="B810" s="180"/>
      <c r="C810" s="181"/>
      <c r="D810" s="70"/>
      <c r="E810" s="182"/>
      <c r="F810" s="65"/>
      <c r="G810" s="65"/>
    </row>
    <row r="811" spans="2:7">
      <c r="B811" s="180"/>
      <c r="C811" s="181"/>
      <c r="D811" s="70"/>
      <c r="E811" s="182"/>
      <c r="F811" s="65"/>
      <c r="G811" s="65"/>
    </row>
    <row r="812" spans="2:7">
      <c r="B812" s="180"/>
      <c r="C812" s="181"/>
      <c r="D812" s="70"/>
      <c r="E812" s="182"/>
      <c r="F812" s="65"/>
      <c r="G812" s="65"/>
    </row>
    <row r="813" spans="2:7">
      <c r="B813" s="180"/>
      <c r="C813" s="181"/>
      <c r="D813" s="70"/>
      <c r="E813" s="182"/>
      <c r="F813" s="65"/>
      <c r="G813" s="65"/>
    </row>
    <row r="814" spans="2:7">
      <c r="B814" s="180"/>
      <c r="C814" s="181"/>
      <c r="D814" s="70"/>
      <c r="E814" s="182"/>
      <c r="F814" s="65"/>
      <c r="G814" s="65"/>
    </row>
    <row r="815" spans="2:7">
      <c r="B815" s="180"/>
      <c r="C815" s="181"/>
      <c r="D815" s="70"/>
      <c r="E815" s="182"/>
      <c r="F815" s="65"/>
      <c r="G815" s="65"/>
    </row>
    <row r="816" spans="2:7">
      <c r="B816" s="180"/>
      <c r="C816" s="181"/>
      <c r="D816" s="70"/>
      <c r="E816" s="182"/>
      <c r="F816" s="65"/>
      <c r="G816" s="65"/>
    </row>
    <row r="817" spans="2:7">
      <c r="B817" s="180"/>
      <c r="C817" s="181"/>
      <c r="D817" s="70"/>
      <c r="E817" s="182"/>
      <c r="F817" s="65"/>
      <c r="G817" s="65"/>
    </row>
    <row r="818" spans="2:7">
      <c r="B818" s="180"/>
      <c r="C818" s="181"/>
      <c r="D818" s="70"/>
      <c r="E818" s="182"/>
      <c r="F818" s="65"/>
      <c r="G818" s="65"/>
    </row>
    <row r="819" spans="2:7">
      <c r="B819" s="180"/>
      <c r="C819" s="181"/>
      <c r="D819" s="70"/>
      <c r="E819" s="182"/>
      <c r="F819" s="65"/>
      <c r="G819" s="65"/>
    </row>
    <row r="820" spans="2:7">
      <c r="B820" s="180"/>
      <c r="C820" s="181"/>
      <c r="D820" s="70"/>
      <c r="E820" s="182"/>
      <c r="F820" s="65"/>
      <c r="G820" s="65"/>
    </row>
    <row r="821" spans="2:7">
      <c r="B821" s="180"/>
      <c r="C821" s="181"/>
      <c r="D821" s="70"/>
      <c r="E821" s="182"/>
      <c r="F821" s="65"/>
      <c r="G821" s="65"/>
    </row>
    <row r="822" spans="2:7">
      <c r="B822" s="180"/>
      <c r="C822" s="181"/>
      <c r="D822" s="70"/>
      <c r="E822" s="182"/>
      <c r="F822" s="65"/>
      <c r="G822" s="65"/>
    </row>
    <row r="823" spans="2:7">
      <c r="B823" s="180"/>
      <c r="C823" s="181"/>
      <c r="D823" s="70"/>
      <c r="E823" s="182"/>
      <c r="F823" s="65"/>
      <c r="G823" s="65"/>
    </row>
    <row r="824" spans="2:7">
      <c r="B824" s="180"/>
      <c r="C824" s="181"/>
      <c r="D824" s="70"/>
      <c r="E824" s="182"/>
      <c r="F824" s="65"/>
      <c r="G824" s="65"/>
    </row>
    <row r="825" spans="2:7">
      <c r="B825" s="180"/>
      <c r="C825" s="181"/>
      <c r="D825" s="70"/>
      <c r="E825" s="182"/>
      <c r="F825" s="65"/>
      <c r="G825" s="65"/>
    </row>
    <row r="826" spans="2:7">
      <c r="B826" s="180"/>
      <c r="C826" s="181"/>
      <c r="D826" s="70"/>
      <c r="E826" s="182"/>
      <c r="F826" s="65"/>
      <c r="G826" s="65"/>
    </row>
    <row r="827" spans="2:7">
      <c r="B827" s="180"/>
      <c r="C827" s="181"/>
      <c r="D827" s="70"/>
      <c r="E827" s="182"/>
      <c r="F827" s="65"/>
      <c r="G827" s="65"/>
    </row>
    <row r="828" spans="2:7">
      <c r="B828" s="180"/>
      <c r="C828" s="181"/>
      <c r="D828" s="70"/>
      <c r="E828" s="182"/>
      <c r="F828" s="65"/>
      <c r="G828" s="65"/>
    </row>
    <row r="829" spans="2:7">
      <c r="B829" s="180"/>
      <c r="C829" s="181"/>
      <c r="D829" s="70"/>
      <c r="E829" s="182"/>
      <c r="F829" s="65"/>
      <c r="G829" s="65"/>
    </row>
    <row r="830" spans="2:7">
      <c r="B830" s="180"/>
      <c r="C830" s="181"/>
      <c r="D830" s="70"/>
      <c r="E830" s="182"/>
      <c r="F830" s="65"/>
      <c r="G830" s="65"/>
    </row>
    <row r="831" spans="2:7">
      <c r="B831" s="180"/>
      <c r="C831" s="181"/>
      <c r="D831" s="70"/>
      <c r="E831" s="182"/>
      <c r="F831" s="65"/>
      <c r="G831" s="65"/>
    </row>
    <row r="832" spans="2:7">
      <c r="B832" s="180"/>
      <c r="C832" s="181"/>
      <c r="D832" s="70"/>
      <c r="E832" s="182"/>
      <c r="F832" s="65"/>
      <c r="G832" s="65"/>
    </row>
    <row r="833" spans="2:7">
      <c r="B833" s="180"/>
      <c r="C833" s="181"/>
      <c r="D833" s="70"/>
      <c r="E833" s="182"/>
      <c r="F833" s="65"/>
      <c r="G833" s="65"/>
    </row>
    <row r="834" spans="2:7">
      <c r="B834" s="180"/>
      <c r="C834" s="181"/>
      <c r="D834" s="70"/>
      <c r="E834" s="182"/>
      <c r="F834" s="65"/>
      <c r="G834" s="65"/>
    </row>
    <row r="835" spans="2:7">
      <c r="B835" s="180"/>
      <c r="C835" s="181"/>
      <c r="D835" s="70"/>
      <c r="E835" s="182"/>
      <c r="F835" s="65"/>
      <c r="G835" s="65"/>
    </row>
    <row r="836" spans="2:7">
      <c r="B836" s="180"/>
      <c r="C836" s="181"/>
      <c r="D836" s="70"/>
      <c r="E836" s="182"/>
      <c r="F836" s="65"/>
      <c r="G836" s="65"/>
    </row>
    <row r="837" spans="2:7">
      <c r="B837" s="180"/>
      <c r="C837" s="181"/>
      <c r="D837" s="70"/>
      <c r="E837" s="182"/>
      <c r="F837" s="65"/>
      <c r="G837" s="65"/>
    </row>
    <row r="838" spans="2:7">
      <c r="B838" s="180"/>
      <c r="C838" s="181"/>
      <c r="D838" s="70"/>
      <c r="E838" s="182"/>
      <c r="F838" s="65"/>
      <c r="G838" s="65"/>
    </row>
    <row r="839" spans="2:7">
      <c r="B839" s="180"/>
      <c r="C839" s="181"/>
      <c r="D839" s="70"/>
      <c r="E839" s="182"/>
      <c r="F839" s="65"/>
      <c r="G839" s="65"/>
    </row>
    <row r="840" spans="2:7">
      <c r="B840" s="180"/>
      <c r="C840" s="181"/>
      <c r="D840" s="70"/>
      <c r="E840" s="182"/>
      <c r="F840" s="65"/>
      <c r="G840" s="65"/>
    </row>
    <row r="841" spans="2:7">
      <c r="B841" s="180"/>
      <c r="C841" s="181"/>
      <c r="D841" s="70"/>
      <c r="E841" s="182"/>
      <c r="F841" s="65"/>
      <c r="G841" s="65"/>
    </row>
    <row r="842" spans="2:7">
      <c r="B842" s="180"/>
      <c r="C842" s="181"/>
      <c r="D842" s="70"/>
      <c r="E842" s="182"/>
      <c r="F842" s="65"/>
      <c r="G842" s="65"/>
    </row>
    <row r="843" spans="2:7">
      <c r="B843" s="180"/>
      <c r="C843" s="181"/>
      <c r="D843" s="70"/>
      <c r="E843" s="182"/>
      <c r="F843" s="65"/>
      <c r="G843" s="65"/>
    </row>
    <row r="844" spans="2:7">
      <c r="B844" s="180"/>
      <c r="C844" s="181"/>
      <c r="D844" s="70"/>
      <c r="E844" s="182"/>
      <c r="F844" s="65"/>
      <c r="G844" s="65"/>
    </row>
    <row r="845" spans="2:7">
      <c r="B845" s="180"/>
      <c r="C845" s="181"/>
      <c r="D845" s="70"/>
      <c r="E845" s="182"/>
      <c r="F845" s="65"/>
      <c r="G845" s="65"/>
    </row>
    <row r="846" spans="2:7">
      <c r="B846" s="180"/>
      <c r="C846" s="181"/>
      <c r="D846" s="70"/>
      <c r="E846" s="182"/>
      <c r="F846" s="65"/>
      <c r="G846" s="65"/>
    </row>
    <row r="847" spans="2:7">
      <c r="B847" s="180"/>
      <c r="C847" s="181"/>
      <c r="D847" s="70"/>
      <c r="E847" s="182"/>
      <c r="F847" s="65"/>
      <c r="G847" s="65"/>
    </row>
    <row r="848" spans="2:7">
      <c r="B848" s="180"/>
      <c r="C848" s="181"/>
      <c r="D848" s="70"/>
      <c r="E848" s="182"/>
      <c r="F848" s="65"/>
      <c r="G848" s="65"/>
    </row>
    <row r="849" spans="2:7">
      <c r="B849" s="180"/>
      <c r="C849" s="181"/>
      <c r="D849" s="70"/>
      <c r="E849" s="182"/>
      <c r="F849" s="65"/>
      <c r="G849" s="65"/>
    </row>
    <row r="850" spans="2:7">
      <c r="B850" s="180"/>
      <c r="C850" s="181"/>
      <c r="D850" s="70"/>
      <c r="E850" s="182"/>
      <c r="F850" s="65"/>
      <c r="G850" s="65"/>
    </row>
    <row r="851" spans="2:7">
      <c r="B851" s="180"/>
      <c r="C851" s="181"/>
      <c r="D851" s="70"/>
      <c r="E851" s="182"/>
      <c r="F851" s="65"/>
      <c r="G851" s="65"/>
    </row>
    <row r="852" spans="2:7">
      <c r="B852" s="180"/>
      <c r="C852" s="181"/>
      <c r="D852" s="70"/>
      <c r="E852" s="182"/>
      <c r="F852" s="65"/>
      <c r="G852" s="65"/>
    </row>
    <row r="853" spans="2:7">
      <c r="B853" s="180"/>
      <c r="C853" s="181"/>
      <c r="D853" s="70"/>
      <c r="E853" s="182"/>
      <c r="F853" s="65"/>
      <c r="G853" s="65"/>
    </row>
    <row r="854" spans="2:7">
      <c r="B854" s="180"/>
      <c r="C854" s="181"/>
      <c r="D854" s="70"/>
      <c r="E854" s="182"/>
      <c r="F854" s="65"/>
      <c r="G854" s="65"/>
    </row>
    <row r="855" spans="2:7">
      <c r="B855" s="180"/>
      <c r="C855" s="181"/>
      <c r="D855" s="70"/>
      <c r="E855" s="182"/>
      <c r="F855" s="65"/>
      <c r="G855" s="65"/>
    </row>
    <row r="856" spans="2:7">
      <c r="B856" s="180"/>
      <c r="C856" s="181"/>
      <c r="D856" s="70"/>
      <c r="E856" s="182"/>
      <c r="F856" s="65"/>
      <c r="G856" s="65"/>
    </row>
    <row r="857" spans="2:7">
      <c r="B857" s="180"/>
      <c r="C857" s="181"/>
      <c r="D857" s="70"/>
      <c r="E857" s="182"/>
      <c r="F857" s="65"/>
      <c r="G857" s="65"/>
    </row>
    <row r="858" spans="2:7">
      <c r="B858" s="180"/>
      <c r="C858" s="181"/>
      <c r="D858" s="70"/>
      <c r="E858" s="182"/>
      <c r="F858" s="65"/>
      <c r="G858" s="65"/>
    </row>
    <row r="859" spans="2:7">
      <c r="B859" s="180"/>
      <c r="C859" s="181"/>
      <c r="D859" s="70"/>
      <c r="E859" s="182"/>
      <c r="F859" s="65"/>
      <c r="G859" s="65"/>
    </row>
    <row r="860" spans="2:7">
      <c r="B860" s="180"/>
      <c r="C860" s="181"/>
      <c r="D860" s="70"/>
      <c r="E860" s="182"/>
      <c r="F860" s="65"/>
      <c r="G860" s="65"/>
    </row>
    <row r="861" spans="2:7">
      <c r="B861" s="180"/>
      <c r="C861" s="181"/>
      <c r="D861" s="70"/>
      <c r="E861" s="182"/>
      <c r="F861" s="65"/>
      <c r="G861" s="65"/>
    </row>
    <row r="862" spans="2:7">
      <c r="B862" s="180"/>
      <c r="C862" s="181"/>
      <c r="D862" s="70"/>
      <c r="E862" s="182"/>
      <c r="F862" s="65"/>
      <c r="G862" s="65"/>
    </row>
    <row r="863" spans="2:7">
      <c r="B863" s="180"/>
      <c r="C863" s="181"/>
      <c r="D863" s="70"/>
      <c r="E863" s="182"/>
      <c r="F863" s="65"/>
      <c r="G863" s="65"/>
    </row>
    <row r="864" spans="2:7">
      <c r="B864" s="180"/>
      <c r="C864" s="181"/>
      <c r="D864" s="70"/>
      <c r="E864" s="182"/>
      <c r="F864" s="65"/>
      <c r="G864" s="65"/>
    </row>
    <row r="865" spans="2:7">
      <c r="B865" s="180"/>
      <c r="C865" s="181"/>
      <c r="D865" s="70"/>
      <c r="E865" s="182"/>
      <c r="F865" s="65"/>
      <c r="G865" s="65"/>
    </row>
    <row r="866" spans="2:7">
      <c r="B866" s="180"/>
      <c r="C866" s="181"/>
      <c r="D866" s="70"/>
      <c r="E866" s="182"/>
      <c r="F866" s="65"/>
      <c r="G866" s="65"/>
    </row>
    <row r="867" spans="2:7">
      <c r="B867" s="180"/>
      <c r="C867" s="181"/>
      <c r="D867" s="70"/>
      <c r="E867" s="182"/>
      <c r="F867" s="65"/>
      <c r="G867" s="65"/>
    </row>
    <row r="868" spans="2:7">
      <c r="B868" s="180"/>
      <c r="C868" s="181"/>
      <c r="D868" s="70"/>
      <c r="E868" s="182"/>
      <c r="F868" s="65"/>
      <c r="G868" s="65"/>
    </row>
    <row r="869" spans="2:7">
      <c r="B869" s="180"/>
      <c r="C869" s="181"/>
      <c r="D869" s="70"/>
      <c r="E869" s="182"/>
      <c r="F869" s="65"/>
      <c r="G869" s="65"/>
    </row>
    <row r="870" spans="2:7">
      <c r="B870" s="180"/>
      <c r="C870" s="181"/>
      <c r="D870" s="70"/>
      <c r="E870" s="182"/>
      <c r="F870" s="65"/>
      <c r="G870" s="65"/>
    </row>
    <row r="871" spans="2:7">
      <c r="B871" s="180"/>
      <c r="C871" s="181"/>
      <c r="D871" s="70"/>
      <c r="E871" s="182"/>
      <c r="F871" s="65"/>
      <c r="G871" s="65"/>
    </row>
    <row r="872" spans="2:7">
      <c r="B872" s="180"/>
      <c r="C872" s="181"/>
      <c r="D872" s="70"/>
      <c r="E872" s="182"/>
      <c r="F872" s="65"/>
      <c r="G872" s="65"/>
    </row>
    <row r="873" spans="2:7">
      <c r="B873" s="180"/>
      <c r="C873" s="181"/>
      <c r="D873" s="70"/>
      <c r="E873" s="182"/>
      <c r="F873" s="65"/>
      <c r="G873" s="65"/>
    </row>
    <row r="874" spans="2:7">
      <c r="B874" s="180"/>
      <c r="C874" s="181"/>
      <c r="D874" s="70"/>
      <c r="E874" s="182"/>
      <c r="F874" s="65"/>
      <c r="G874" s="65"/>
    </row>
    <row r="875" spans="2:7">
      <c r="B875" s="180"/>
      <c r="C875" s="181"/>
      <c r="D875" s="70"/>
      <c r="E875" s="182"/>
      <c r="F875" s="65"/>
      <c r="G875" s="65"/>
    </row>
    <row r="876" spans="2:7">
      <c r="B876" s="180"/>
      <c r="C876" s="181"/>
      <c r="D876" s="70"/>
      <c r="E876" s="182"/>
      <c r="F876" s="65"/>
      <c r="G876" s="65"/>
    </row>
    <row r="877" spans="2:7">
      <c r="B877" s="180"/>
      <c r="C877" s="181"/>
      <c r="D877" s="70"/>
      <c r="E877" s="182"/>
      <c r="F877" s="65"/>
      <c r="G877" s="65"/>
    </row>
    <row r="878" spans="2:7">
      <c r="B878" s="180"/>
      <c r="C878" s="181"/>
      <c r="D878" s="70"/>
      <c r="E878" s="182"/>
      <c r="F878" s="65"/>
      <c r="G878" s="65"/>
    </row>
    <row r="879" spans="2:7">
      <c r="B879" s="180"/>
      <c r="C879" s="181"/>
      <c r="D879" s="70"/>
      <c r="E879" s="182"/>
      <c r="F879" s="65"/>
      <c r="G879" s="65"/>
    </row>
    <row r="880" spans="2:7">
      <c r="B880" s="180"/>
      <c r="C880" s="181"/>
      <c r="D880" s="70"/>
      <c r="E880" s="182"/>
      <c r="F880" s="65"/>
      <c r="G880" s="65"/>
    </row>
    <row r="881" spans="2:7">
      <c r="B881" s="180"/>
      <c r="C881" s="181"/>
      <c r="D881" s="70"/>
      <c r="E881" s="182"/>
      <c r="F881" s="65"/>
      <c r="G881" s="65"/>
    </row>
    <row r="882" spans="2:7">
      <c r="B882" s="180"/>
      <c r="C882" s="181"/>
      <c r="D882" s="70"/>
      <c r="E882" s="182"/>
      <c r="F882" s="65"/>
      <c r="G882" s="65"/>
    </row>
    <row r="883" spans="2:7">
      <c r="B883" s="180"/>
      <c r="C883" s="181"/>
      <c r="D883" s="70"/>
      <c r="E883" s="182"/>
      <c r="F883" s="65"/>
      <c r="G883" s="65"/>
    </row>
    <row r="884" spans="2:7">
      <c r="B884" s="180"/>
      <c r="C884" s="181"/>
      <c r="D884" s="70"/>
      <c r="E884" s="182"/>
      <c r="F884" s="65"/>
      <c r="G884" s="65"/>
    </row>
    <row r="885" spans="2:7">
      <c r="B885" s="180"/>
      <c r="C885" s="181"/>
      <c r="D885" s="70"/>
      <c r="E885" s="182"/>
      <c r="F885" s="65"/>
      <c r="G885" s="65"/>
    </row>
    <row r="886" spans="2:7">
      <c r="B886" s="180"/>
      <c r="C886" s="181"/>
      <c r="D886" s="70"/>
      <c r="E886" s="182"/>
      <c r="F886" s="65"/>
      <c r="G886" s="65"/>
    </row>
    <row r="887" spans="2:7">
      <c r="B887" s="180"/>
      <c r="C887" s="181"/>
      <c r="D887" s="70"/>
      <c r="E887" s="182"/>
      <c r="F887" s="65"/>
      <c r="G887" s="65"/>
    </row>
    <row r="888" spans="2:7">
      <c r="B888" s="180"/>
      <c r="C888" s="181"/>
      <c r="D888" s="70"/>
      <c r="E888" s="182"/>
      <c r="F888" s="65"/>
      <c r="G888" s="65"/>
    </row>
    <row r="889" spans="2:7">
      <c r="B889" s="180"/>
      <c r="C889" s="181"/>
      <c r="D889" s="70"/>
      <c r="E889" s="182"/>
      <c r="F889" s="65"/>
      <c r="G889" s="65"/>
    </row>
    <row r="890" spans="2:7">
      <c r="B890" s="180"/>
      <c r="C890" s="181"/>
      <c r="D890" s="70"/>
      <c r="E890" s="182"/>
      <c r="F890" s="65"/>
      <c r="G890" s="65"/>
    </row>
    <row r="891" spans="2:7">
      <c r="B891" s="180"/>
      <c r="C891" s="181"/>
      <c r="D891" s="70"/>
      <c r="E891" s="182"/>
      <c r="F891" s="65"/>
      <c r="G891" s="65"/>
    </row>
    <row r="892" spans="2:7">
      <c r="B892" s="180"/>
      <c r="C892" s="181"/>
      <c r="D892" s="70"/>
      <c r="E892" s="182"/>
      <c r="F892" s="65"/>
      <c r="G892" s="65"/>
    </row>
    <row r="893" spans="2:7">
      <c r="B893" s="180"/>
      <c r="C893" s="181"/>
      <c r="D893" s="70"/>
      <c r="E893" s="182"/>
      <c r="F893" s="65"/>
      <c r="G893" s="65"/>
    </row>
    <row r="894" spans="2:7">
      <c r="B894" s="180"/>
      <c r="C894" s="181"/>
      <c r="D894" s="70"/>
      <c r="E894" s="182"/>
      <c r="F894" s="65"/>
      <c r="G894" s="65"/>
    </row>
    <row r="895" spans="2:7">
      <c r="B895" s="180"/>
      <c r="C895" s="181"/>
      <c r="D895" s="70"/>
      <c r="E895" s="182"/>
      <c r="F895" s="65"/>
      <c r="G895" s="65"/>
    </row>
    <row r="896" spans="2:7">
      <c r="B896" s="180"/>
      <c r="C896" s="181"/>
      <c r="D896" s="70"/>
      <c r="E896" s="182"/>
      <c r="F896" s="65"/>
      <c r="G896" s="65"/>
    </row>
    <row r="897" spans="2:7">
      <c r="B897" s="180"/>
      <c r="C897" s="181"/>
      <c r="D897" s="70"/>
      <c r="E897" s="182"/>
      <c r="F897" s="65"/>
      <c r="G897" s="65"/>
    </row>
    <row r="898" spans="2:7">
      <c r="B898" s="180"/>
      <c r="C898" s="181"/>
      <c r="D898" s="70"/>
      <c r="E898" s="182"/>
      <c r="F898" s="65"/>
      <c r="G898" s="65"/>
    </row>
    <row r="899" spans="2:7">
      <c r="B899" s="180"/>
      <c r="C899" s="181"/>
      <c r="D899" s="70"/>
      <c r="E899" s="182"/>
      <c r="F899" s="65"/>
      <c r="G899" s="65"/>
    </row>
    <row r="900" spans="2:7">
      <c r="B900" s="180"/>
      <c r="C900" s="181"/>
      <c r="D900" s="70"/>
      <c r="E900" s="182"/>
      <c r="F900" s="65"/>
      <c r="G900" s="65"/>
    </row>
    <row r="901" spans="2:7">
      <c r="B901" s="180"/>
      <c r="C901" s="181"/>
      <c r="D901" s="70"/>
      <c r="E901" s="182"/>
      <c r="F901" s="65"/>
      <c r="G901" s="65"/>
    </row>
    <row r="902" spans="2:7">
      <c r="B902" s="180"/>
      <c r="C902" s="181"/>
      <c r="D902" s="70"/>
      <c r="E902" s="182"/>
      <c r="F902" s="65"/>
      <c r="G902" s="65"/>
    </row>
    <row r="903" spans="2:7">
      <c r="B903" s="180"/>
      <c r="C903" s="181"/>
      <c r="D903" s="70"/>
      <c r="E903" s="182"/>
      <c r="F903" s="65"/>
      <c r="G903" s="65"/>
    </row>
    <row r="904" spans="2:7">
      <c r="B904" s="180"/>
      <c r="C904" s="181"/>
      <c r="D904" s="70"/>
      <c r="E904" s="182"/>
      <c r="F904" s="65"/>
      <c r="G904" s="65"/>
    </row>
    <row r="905" spans="2:7">
      <c r="B905" s="180"/>
      <c r="C905" s="181"/>
      <c r="D905" s="70"/>
      <c r="E905" s="182"/>
      <c r="F905" s="65"/>
      <c r="G905" s="65"/>
    </row>
    <row r="906" spans="2:7">
      <c r="B906" s="180"/>
      <c r="C906" s="181"/>
      <c r="D906" s="70"/>
      <c r="E906" s="182"/>
      <c r="F906" s="65"/>
      <c r="G906" s="65"/>
    </row>
    <row r="907" spans="2:7">
      <c r="B907" s="180"/>
      <c r="C907" s="181"/>
      <c r="D907" s="70"/>
      <c r="E907" s="182"/>
      <c r="F907" s="65"/>
      <c r="G907" s="65"/>
    </row>
    <row r="908" spans="2:7">
      <c r="B908" s="180"/>
      <c r="C908" s="181"/>
      <c r="D908" s="70"/>
      <c r="E908" s="182"/>
      <c r="F908" s="65"/>
      <c r="G908" s="65"/>
    </row>
    <row r="909" spans="2:7">
      <c r="B909" s="180"/>
      <c r="C909" s="181"/>
      <c r="D909" s="70"/>
      <c r="E909" s="182"/>
      <c r="F909" s="65"/>
      <c r="G909" s="65"/>
    </row>
    <row r="910" spans="2:7">
      <c r="B910" s="180"/>
      <c r="C910" s="181"/>
      <c r="D910" s="70"/>
      <c r="E910" s="182"/>
      <c r="F910" s="65"/>
      <c r="G910" s="65"/>
    </row>
    <row r="911" spans="2:7">
      <c r="B911" s="180"/>
      <c r="C911" s="181"/>
      <c r="D911" s="70"/>
      <c r="E911" s="182"/>
      <c r="F911" s="65"/>
      <c r="G911" s="65"/>
    </row>
    <row r="912" spans="2:7">
      <c r="B912" s="180"/>
      <c r="C912" s="181"/>
      <c r="D912" s="70"/>
      <c r="E912" s="182"/>
      <c r="F912" s="65"/>
      <c r="G912" s="65"/>
    </row>
    <row r="913" spans="2:7">
      <c r="B913" s="180"/>
      <c r="C913" s="181"/>
      <c r="D913" s="70"/>
      <c r="E913" s="182"/>
      <c r="F913" s="65"/>
      <c r="G913" s="65"/>
    </row>
    <row r="914" spans="2:7">
      <c r="B914" s="180"/>
      <c r="C914" s="181"/>
      <c r="D914" s="70"/>
      <c r="E914" s="182"/>
      <c r="F914" s="65"/>
      <c r="G914" s="65"/>
    </row>
    <row r="915" spans="2:7">
      <c r="B915" s="180"/>
      <c r="C915" s="181"/>
      <c r="D915" s="70"/>
      <c r="E915" s="182"/>
      <c r="F915" s="65"/>
      <c r="G915" s="65"/>
    </row>
    <row r="916" spans="2:7">
      <c r="B916" s="180"/>
      <c r="C916" s="181"/>
      <c r="D916" s="70"/>
      <c r="E916" s="182"/>
      <c r="F916" s="65"/>
      <c r="G916" s="65"/>
    </row>
    <row r="917" spans="2:7">
      <c r="B917" s="180"/>
      <c r="C917" s="181"/>
      <c r="D917" s="70"/>
      <c r="E917" s="182"/>
      <c r="F917" s="65"/>
      <c r="G917" s="65"/>
    </row>
    <row r="918" spans="2:7">
      <c r="B918" s="180"/>
      <c r="C918" s="181"/>
      <c r="D918" s="70"/>
      <c r="E918" s="182"/>
      <c r="F918" s="65"/>
      <c r="G918" s="65"/>
    </row>
    <row r="919" spans="2:7">
      <c r="B919" s="180"/>
      <c r="C919" s="181"/>
      <c r="D919" s="70"/>
      <c r="E919" s="182"/>
      <c r="F919" s="65"/>
      <c r="G919" s="65"/>
    </row>
    <row r="920" spans="2:7">
      <c r="B920" s="180"/>
      <c r="C920" s="181"/>
      <c r="D920" s="70"/>
      <c r="E920" s="182"/>
      <c r="F920" s="65"/>
      <c r="G920" s="65"/>
    </row>
    <row r="921" spans="2:7">
      <c r="B921" s="180"/>
      <c r="C921" s="181"/>
      <c r="D921" s="70"/>
      <c r="E921" s="182"/>
      <c r="F921" s="65"/>
      <c r="G921" s="65"/>
    </row>
    <row r="922" spans="2:7">
      <c r="B922" s="180"/>
      <c r="C922" s="181"/>
      <c r="D922" s="70"/>
      <c r="E922" s="182"/>
      <c r="F922" s="65"/>
      <c r="G922" s="65"/>
    </row>
    <row r="923" spans="2:7">
      <c r="B923" s="180"/>
      <c r="C923" s="181"/>
      <c r="D923" s="70"/>
      <c r="E923" s="182"/>
      <c r="F923" s="65"/>
      <c r="G923" s="65"/>
    </row>
    <row r="924" spans="2:7">
      <c r="B924" s="180"/>
      <c r="C924" s="181"/>
      <c r="D924" s="70"/>
      <c r="E924" s="182"/>
      <c r="F924" s="65"/>
      <c r="G924" s="65"/>
    </row>
    <row r="925" spans="2:7">
      <c r="B925" s="180"/>
      <c r="C925" s="181"/>
      <c r="D925" s="70"/>
      <c r="E925" s="182"/>
      <c r="F925" s="65"/>
      <c r="G925" s="65"/>
    </row>
    <row r="926" spans="2:7">
      <c r="B926" s="180"/>
      <c r="C926" s="181"/>
      <c r="D926" s="70"/>
      <c r="E926" s="182"/>
      <c r="F926" s="65"/>
      <c r="G926" s="65"/>
    </row>
    <row r="927" spans="2:7">
      <c r="B927" s="180"/>
      <c r="C927" s="181"/>
      <c r="D927" s="70"/>
      <c r="E927" s="182"/>
      <c r="F927" s="65"/>
      <c r="G927" s="65"/>
    </row>
    <row r="928" spans="2:7">
      <c r="B928" s="180"/>
      <c r="C928" s="181"/>
      <c r="D928" s="70"/>
      <c r="E928" s="182"/>
      <c r="F928" s="65"/>
      <c r="G928" s="65"/>
    </row>
    <row r="929" spans="2:7">
      <c r="B929" s="180"/>
      <c r="C929" s="181"/>
      <c r="D929" s="70"/>
      <c r="E929" s="182"/>
      <c r="F929" s="65"/>
      <c r="G929" s="65"/>
    </row>
    <row r="930" spans="2:7">
      <c r="B930" s="180"/>
      <c r="C930" s="181"/>
      <c r="D930" s="70"/>
      <c r="E930" s="182"/>
      <c r="F930" s="65"/>
      <c r="G930" s="65"/>
    </row>
    <row r="931" spans="2:7">
      <c r="B931" s="180"/>
      <c r="C931" s="181"/>
      <c r="D931" s="70"/>
      <c r="E931" s="182"/>
      <c r="F931" s="65"/>
      <c r="G931" s="65"/>
    </row>
    <row r="932" spans="2:7">
      <c r="B932" s="180"/>
      <c r="C932" s="181"/>
      <c r="D932" s="70"/>
      <c r="E932" s="182"/>
      <c r="F932" s="65"/>
      <c r="G932" s="65"/>
    </row>
    <row r="933" spans="2:7">
      <c r="B933" s="180"/>
      <c r="C933" s="181"/>
      <c r="D933" s="70"/>
      <c r="E933" s="182"/>
      <c r="F933" s="65"/>
      <c r="G933" s="65"/>
    </row>
    <row r="934" spans="2:7">
      <c r="B934" s="180"/>
      <c r="C934" s="181"/>
      <c r="D934" s="70"/>
      <c r="E934" s="182"/>
      <c r="F934" s="65"/>
      <c r="G934" s="65"/>
    </row>
    <row r="935" spans="2:7">
      <c r="B935" s="180"/>
      <c r="C935" s="181"/>
      <c r="D935" s="70"/>
      <c r="E935" s="182"/>
      <c r="F935" s="65"/>
      <c r="G935" s="65"/>
    </row>
    <row r="936" spans="2:7">
      <c r="B936" s="180"/>
      <c r="C936" s="181"/>
      <c r="D936" s="70"/>
      <c r="E936" s="182"/>
      <c r="F936" s="65"/>
      <c r="G936" s="65"/>
    </row>
    <row r="937" spans="2:7">
      <c r="B937" s="180"/>
      <c r="C937" s="181"/>
      <c r="D937" s="70"/>
      <c r="E937" s="182"/>
      <c r="F937" s="65"/>
      <c r="G937" s="65"/>
    </row>
    <row r="938" spans="2:7">
      <c r="B938" s="180"/>
      <c r="C938" s="181"/>
      <c r="D938" s="70"/>
      <c r="E938" s="182"/>
      <c r="F938" s="65"/>
      <c r="G938" s="65"/>
    </row>
    <row r="939" spans="2:7">
      <c r="B939" s="180"/>
      <c r="C939" s="181"/>
      <c r="D939" s="70"/>
      <c r="E939" s="182"/>
      <c r="F939" s="65"/>
      <c r="G939" s="65"/>
    </row>
    <row r="940" spans="2:7">
      <c r="B940" s="180"/>
      <c r="C940" s="181"/>
      <c r="D940" s="70"/>
      <c r="E940" s="182"/>
      <c r="F940" s="65"/>
      <c r="G940" s="65"/>
    </row>
    <row r="941" spans="2:7">
      <c r="B941" s="180"/>
      <c r="C941" s="181"/>
      <c r="D941" s="70"/>
      <c r="E941" s="182"/>
      <c r="F941" s="65"/>
      <c r="G941" s="65"/>
    </row>
    <row r="942" spans="2:7">
      <c r="B942" s="180"/>
      <c r="C942" s="181"/>
      <c r="D942" s="70"/>
      <c r="E942" s="182"/>
      <c r="F942" s="65"/>
      <c r="G942" s="65"/>
    </row>
    <row r="943" spans="2:7">
      <c r="B943" s="180"/>
      <c r="C943" s="181"/>
      <c r="D943" s="70"/>
      <c r="E943" s="182"/>
      <c r="F943" s="65"/>
      <c r="G943" s="65"/>
    </row>
    <row r="944" spans="2:7">
      <c r="B944" s="180"/>
      <c r="C944" s="181"/>
      <c r="D944" s="70"/>
      <c r="E944" s="182"/>
      <c r="F944" s="65"/>
      <c r="G944" s="65"/>
    </row>
    <row r="945" spans="2:7">
      <c r="B945" s="180"/>
      <c r="C945" s="181"/>
      <c r="D945" s="70"/>
      <c r="E945" s="182"/>
      <c r="F945" s="65"/>
      <c r="G945" s="65"/>
    </row>
    <row r="946" spans="2:7">
      <c r="B946" s="180"/>
      <c r="C946" s="181"/>
      <c r="D946" s="70"/>
      <c r="E946" s="182"/>
      <c r="F946" s="65"/>
      <c r="G946" s="65"/>
    </row>
    <row r="947" spans="2:7">
      <c r="B947" s="180"/>
      <c r="C947" s="181"/>
      <c r="D947" s="70"/>
      <c r="E947" s="182"/>
      <c r="F947" s="65"/>
      <c r="G947" s="65"/>
    </row>
    <row r="948" spans="2:7">
      <c r="B948" s="180"/>
      <c r="C948" s="181"/>
      <c r="D948" s="70"/>
      <c r="E948" s="182"/>
      <c r="F948" s="65"/>
      <c r="G948" s="65"/>
    </row>
    <row r="949" spans="2:7">
      <c r="B949" s="180"/>
      <c r="C949" s="181"/>
      <c r="D949" s="70"/>
      <c r="E949" s="182"/>
      <c r="F949" s="65"/>
      <c r="G949" s="65"/>
    </row>
    <row r="950" spans="2:7">
      <c r="B950" s="180"/>
      <c r="C950" s="181"/>
      <c r="D950" s="70"/>
      <c r="E950" s="182"/>
      <c r="F950" s="65"/>
      <c r="G950" s="65"/>
    </row>
    <row r="951" spans="2:7">
      <c r="B951" s="180"/>
      <c r="C951" s="181"/>
      <c r="D951" s="70"/>
      <c r="E951" s="182"/>
      <c r="F951" s="65"/>
      <c r="G951" s="65"/>
    </row>
    <row r="952" spans="2:7">
      <c r="B952" s="180"/>
      <c r="C952" s="181"/>
      <c r="D952" s="70"/>
      <c r="E952" s="182"/>
      <c r="F952" s="65"/>
      <c r="G952" s="65"/>
    </row>
    <row r="953" spans="2:7">
      <c r="B953" s="180"/>
      <c r="C953" s="181"/>
      <c r="D953" s="70"/>
      <c r="E953" s="182"/>
      <c r="F953" s="65"/>
      <c r="G953" s="65"/>
    </row>
    <row r="954" spans="2:7">
      <c r="B954" s="180"/>
      <c r="C954" s="181"/>
      <c r="D954" s="70"/>
      <c r="E954" s="182"/>
      <c r="F954" s="65"/>
      <c r="G954" s="65"/>
    </row>
    <row r="955" spans="2:7">
      <c r="B955" s="180"/>
      <c r="C955" s="181"/>
      <c r="D955" s="70"/>
      <c r="E955" s="182"/>
      <c r="F955" s="65"/>
      <c r="G955" s="65"/>
    </row>
    <row r="956" spans="2:7">
      <c r="B956" s="180"/>
      <c r="C956" s="181"/>
      <c r="D956" s="70"/>
      <c r="E956" s="182"/>
      <c r="F956" s="65"/>
      <c r="G956" s="65"/>
    </row>
    <row r="957" spans="2:7">
      <c r="B957" s="180"/>
      <c r="C957" s="181"/>
      <c r="D957" s="70"/>
      <c r="E957" s="182"/>
      <c r="F957" s="65"/>
      <c r="G957" s="65"/>
    </row>
    <row r="958" spans="2:7">
      <c r="B958" s="180"/>
      <c r="C958" s="181"/>
      <c r="D958" s="70"/>
      <c r="E958" s="182"/>
      <c r="F958" s="65"/>
      <c r="G958" s="65"/>
    </row>
    <row r="959" spans="2:7">
      <c r="B959" s="180"/>
      <c r="C959" s="181"/>
      <c r="D959" s="70"/>
      <c r="E959" s="182"/>
      <c r="F959" s="65"/>
      <c r="G959" s="65"/>
    </row>
    <row r="960" spans="2:7">
      <c r="B960" s="180"/>
      <c r="C960" s="181"/>
      <c r="D960" s="70"/>
      <c r="E960" s="182"/>
      <c r="F960" s="65"/>
      <c r="G960" s="65"/>
    </row>
    <row r="961" spans="2:7">
      <c r="B961" s="180"/>
      <c r="C961" s="181"/>
      <c r="D961" s="70"/>
      <c r="E961" s="182"/>
      <c r="F961" s="65"/>
      <c r="G961" s="65"/>
    </row>
    <row r="962" spans="2:7">
      <c r="B962" s="180"/>
      <c r="C962" s="181"/>
      <c r="D962" s="70"/>
      <c r="E962" s="182"/>
      <c r="F962" s="65"/>
      <c r="G962" s="65"/>
    </row>
    <row r="963" spans="2:7">
      <c r="B963" s="180"/>
      <c r="C963" s="181"/>
      <c r="D963" s="70"/>
      <c r="E963" s="182"/>
      <c r="F963" s="65"/>
      <c r="G963" s="65"/>
    </row>
    <row r="964" spans="2:7">
      <c r="B964" s="180"/>
      <c r="C964" s="181"/>
      <c r="D964" s="70"/>
      <c r="E964" s="182"/>
      <c r="F964" s="65"/>
      <c r="G964" s="65"/>
    </row>
    <row r="965" spans="2:7">
      <c r="B965" s="180"/>
      <c r="C965" s="181"/>
      <c r="D965" s="70"/>
      <c r="E965" s="182"/>
      <c r="F965" s="65"/>
      <c r="G965" s="65"/>
    </row>
    <row r="966" spans="2:7">
      <c r="B966" s="180"/>
      <c r="C966" s="181"/>
      <c r="D966" s="70"/>
      <c r="E966" s="182"/>
      <c r="F966" s="65"/>
      <c r="G966" s="65"/>
    </row>
    <row r="967" spans="2:7">
      <c r="B967" s="180"/>
      <c r="C967" s="181"/>
      <c r="D967" s="70"/>
      <c r="E967" s="182"/>
      <c r="F967" s="65"/>
      <c r="G967" s="65"/>
    </row>
    <row r="968" spans="2:7">
      <c r="B968" s="180"/>
      <c r="C968" s="181"/>
      <c r="D968" s="70"/>
      <c r="E968" s="182"/>
      <c r="F968" s="65"/>
      <c r="G968" s="65"/>
    </row>
    <row r="969" spans="2:7">
      <c r="B969" s="180"/>
      <c r="C969" s="181"/>
      <c r="D969" s="70"/>
      <c r="E969" s="182"/>
      <c r="F969" s="65"/>
      <c r="G969" s="65"/>
    </row>
    <row r="970" spans="2:7">
      <c r="B970" s="180"/>
      <c r="C970" s="181"/>
      <c r="D970" s="70"/>
      <c r="E970" s="182"/>
      <c r="F970" s="65"/>
      <c r="G970" s="65"/>
    </row>
    <row r="971" spans="2:7">
      <c r="B971" s="180"/>
      <c r="C971" s="181"/>
      <c r="D971" s="70"/>
      <c r="E971" s="182"/>
      <c r="F971" s="65"/>
      <c r="G971" s="65"/>
    </row>
    <row r="972" spans="2:7">
      <c r="B972" s="180"/>
      <c r="C972" s="181"/>
      <c r="D972" s="70"/>
      <c r="E972" s="182"/>
      <c r="F972" s="65"/>
      <c r="G972" s="65"/>
    </row>
    <row r="973" spans="2:7">
      <c r="B973" s="180"/>
      <c r="C973" s="181"/>
      <c r="D973" s="70"/>
      <c r="E973" s="182"/>
      <c r="F973" s="65"/>
      <c r="G973" s="65"/>
    </row>
    <row r="974" spans="2:7">
      <c r="B974" s="180"/>
      <c r="C974" s="181"/>
      <c r="D974" s="70"/>
      <c r="E974" s="182"/>
      <c r="F974" s="65"/>
      <c r="G974" s="65"/>
    </row>
    <row r="975" spans="2:7">
      <c r="B975" s="180"/>
      <c r="C975" s="181"/>
      <c r="D975" s="70"/>
      <c r="E975" s="182"/>
      <c r="F975" s="65"/>
      <c r="G975" s="65"/>
    </row>
    <row r="976" spans="2:7">
      <c r="B976" s="180"/>
      <c r="C976" s="181"/>
      <c r="D976" s="70"/>
      <c r="E976" s="182"/>
      <c r="F976" s="65"/>
      <c r="G976" s="65"/>
    </row>
    <row r="977" spans="2:7">
      <c r="B977" s="180"/>
      <c r="C977" s="181"/>
      <c r="D977" s="70"/>
      <c r="E977" s="182"/>
      <c r="F977" s="65"/>
      <c r="G977" s="65"/>
    </row>
    <row r="978" spans="2:7">
      <c r="B978" s="180"/>
      <c r="C978" s="181"/>
      <c r="D978" s="70"/>
      <c r="E978" s="182"/>
      <c r="F978" s="65"/>
      <c r="G978" s="65"/>
    </row>
    <row r="979" spans="2:7">
      <c r="B979" s="180"/>
      <c r="C979" s="181"/>
      <c r="D979" s="70"/>
      <c r="E979" s="182"/>
      <c r="F979" s="65"/>
      <c r="G979" s="65"/>
    </row>
    <row r="980" spans="2:7">
      <c r="B980" s="180"/>
      <c r="C980" s="181"/>
      <c r="D980" s="70"/>
      <c r="E980" s="182"/>
      <c r="F980" s="65"/>
      <c r="G980" s="65"/>
    </row>
    <row r="981" spans="2:7">
      <c r="B981" s="180"/>
      <c r="C981" s="181"/>
      <c r="D981" s="70"/>
      <c r="E981" s="182"/>
      <c r="F981" s="65"/>
      <c r="G981" s="65"/>
    </row>
    <row r="982" spans="2:7">
      <c r="B982" s="180"/>
      <c r="C982" s="181"/>
      <c r="D982" s="70"/>
      <c r="E982" s="182"/>
      <c r="F982" s="65"/>
      <c r="G982" s="65"/>
    </row>
    <row r="983" spans="2:7">
      <c r="B983" s="180"/>
      <c r="C983" s="181"/>
      <c r="D983" s="70"/>
      <c r="E983" s="182"/>
      <c r="F983" s="65"/>
      <c r="G983" s="65"/>
    </row>
    <row r="984" spans="2:7">
      <c r="B984" s="180"/>
      <c r="C984" s="181"/>
      <c r="D984" s="70"/>
      <c r="E984" s="182"/>
      <c r="F984" s="65"/>
      <c r="G984" s="65"/>
    </row>
    <row r="985" spans="2:7">
      <c r="B985" s="180"/>
      <c r="C985" s="181"/>
      <c r="D985" s="70"/>
      <c r="E985" s="182"/>
      <c r="F985" s="65"/>
      <c r="G985" s="65"/>
    </row>
    <row r="986" spans="2:7">
      <c r="B986" s="180"/>
      <c r="C986" s="181"/>
      <c r="D986" s="70"/>
      <c r="E986" s="182"/>
      <c r="F986" s="65"/>
      <c r="G986" s="65"/>
    </row>
    <row r="987" spans="2:7">
      <c r="B987" s="180"/>
      <c r="C987" s="181"/>
      <c r="D987" s="70"/>
      <c r="E987" s="182"/>
      <c r="F987" s="65"/>
      <c r="G987" s="65"/>
    </row>
    <row r="988" spans="2:7">
      <c r="B988" s="180"/>
      <c r="C988" s="181"/>
      <c r="D988" s="70"/>
      <c r="E988" s="182"/>
      <c r="F988" s="65"/>
      <c r="G988" s="65"/>
    </row>
    <row r="989" spans="2:7">
      <c r="B989" s="180"/>
      <c r="C989" s="181"/>
      <c r="D989" s="70"/>
      <c r="E989" s="182"/>
      <c r="F989" s="65"/>
      <c r="G989" s="65"/>
    </row>
    <row r="990" spans="2:7">
      <c r="B990" s="180"/>
      <c r="C990" s="181"/>
      <c r="D990" s="70"/>
      <c r="E990" s="182"/>
      <c r="F990" s="65"/>
      <c r="G990" s="65"/>
    </row>
    <row r="991" spans="2:7">
      <c r="B991" s="180"/>
      <c r="C991" s="181"/>
      <c r="D991" s="70"/>
      <c r="E991" s="182"/>
      <c r="F991" s="65"/>
      <c r="G991" s="65"/>
    </row>
    <row r="992" spans="2:7">
      <c r="B992" s="180"/>
      <c r="C992" s="181"/>
      <c r="D992" s="70"/>
      <c r="E992" s="182"/>
      <c r="F992" s="65"/>
      <c r="G992" s="65"/>
    </row>
    <row r="993" spans="2:7">
      <c r="B993" s="180"/>
      <c r="C993" s="181"/>
      <c r="D993" s="70"/>
      <c r="E993" s="182"/>
      <c r="F993" s="65"/>
      <c r="G993" s="65"/>
    </row>
    <row r="994" spans="2:7">
      <c r="B994" s="180"/>
      <c r="C994" s="181"/>
      <c r="D994" s="70"/>
      <c r="E994" s="182"/>
      <c r="F994" s="65"/>
      <c r="G994" s="65"/>
    </row>
    <row r="995" spans="2:7">
      <c r="B995" s="180"/>
      <c r="C995" s="181"/>
      <c r="D995" s="70"/>
      <c r="E995" s="182"/>
      <c r="F995" s="65"/>
      <c r="G995" s="65"/>
    </row>
    <row r="996" spans="2:7">
      <c r="B996" s="180"/>
      <c r="C996" s="181"/>
      <c r="D996" s="70"/>
      <c r="E996" s="182"/>
      <c r="F996" s="65"/>
      <c r="G996" s="65"/>
    </row>
    <row r="997" spans="2:7">
      <c r="B997" s="180"/>
      <c r="C997" s="181"/>
      <c r="D997" s="70"/>
      <c r="E997" s="182"/>
      <c r="F997" s="65"/>
      <c r="G997" s="65"/>
    </row>
    <row r="998" spans="2:7">
      <c r="B998" s="180"/>
      <c r="C998" s="181"/>
      <c r="D998" s="70"/>
      <c r="E998" s="182"/>
      <c r="F998" s="65"/>
      <c r="G998" s="65"/>
    </row>
    <row r="999" spans="2:7">
      <c r="B999" s="180"/>
      <c r="C999" s="181"/>
      <c r="D999" s="70"/>
      <c r="E999" s="182"/>
      <c r="F999" s="65"/>
      <c r="G999" s="65"/>
    </row>
    <row r="1000" spans="2:7">
      <c r="B1000" s="180"/>
      <c r="C1000" s="181"/>
      <c r="D1000" s="70"/>
      <c r="E1000" s="182"/>
      <c r="F1000" s="65"/>
      <c r="G1000" s="65"/>
    </row>
    <row r="1001" spans="2:7">
      <c r="B1001" s="180"/>
      <c r="C1001" s="181"/>
      <c r="D1001" s="70"/>
      <c r="E1001" s="182"/>
      <c r="F1001" s="65"/>
      <c r="G1001" s="65"/>
    </row>
    <row r="1002" spans="2:7">
      <c r="B1002" s="180"/>
      <c r="C1002" s="181"/>
      <c r="D1002" s="70"/>
      <c r="E1002" s="182"/>
      <c r="F1002" s="65"/>
      <c r="G1002" s="65"/>
    </row>
    <row r="1003" spans="2:7">
      <c r="B1003" s="180"/>
      <c r="C1003" s="181"/>
      <c r="D1003" s="70"/>
      <c r="E1003" s="182"/>
      <c r="F1003" s="65"/>
      <c r="G1003" s="65"/>
    </row>
    <row r="1004" spans="2:7">
      <c r="B1004" s="180"/>
      <c r="C1004" s="181"/>
      <c r="D1004" s="70"/>
      <c r="E1004" s="182"/>
      <c r="F1004" s="65"/>
      <c r="G1004" s="65"/>
    </row>
    <row r="1005" spans="2:7">
      <c r="B1005" s="180"/>
      <c r="C1005" s="181"/>
      <c r="D1005" s="70"/>
      <c r="E1005" s="182"/>
      <c r="F1005" s="65"/>
      <c r="G1005" s="65"/>
    </row>
    <row r="1006" spans="2:7">
      <c r="B1006" s="180"/>
      <c r="C1006" s="181"/>
      <c r="D1006" s="70"/>
      <c r="E1006" s="182"/>
      <c r="F1006" s="65"/>
      <c r="G1006" s="65"/>
    </row>
    <row r="1007" spans="2:7">
      <c r="B1007" s="180"/>
      <c r="C1007" s="181"/>
      <c r="D1007" s="70"/>
      <c r="E1007" s="182"/>
      <c r="F1007" s="65"/>
      <c r="G1007" s="65"/>
    </row>
    <row r="1008" spans="2:7">
      <c r="B1008" s="180"/>
      <c r="C1008" s="181"/>
      <c r="D1008" s="70"/>
      <c r="E1008" s="182"/>
      <c r="F1008" s="65"/>
      <c r="G1008" s="65"/>
    </row>
    <row r="1009" spans="2:7">
      <c r="B1009" s="180"/>
      <c r="C1009" s="181"/>
      <c r="D1009" s="70"/>
      <c r="E1009" s="182"/>
      <c r="F1009" s="65"/>
      <c r="G1009" s="65"/>
    </row>
    <row r="1010" spans="2:7">
      <c r="B1010" s="180"/>
      <c r="C1010" s="181"/>
      <c r="D1010" s="70"/>
      <c r="E1010" s="182"/>
      <c r="F1010" s="65"/>
      <c r="G1010" s="65"/>
    </row>
    <row r="1011" spans="2:7">
      <c r="B1011" s="180"/>
      <c r="C1011" s="181"/>
      <c r="D1011" s="70"/>
      <c r="E1011" s="182"/>
      <c r="F1011" s="65"/>
      <c r="G1011" s="65"/>
    </row>
    <row r="1012" spans="2:7">
      <c r="B1012" s="180"/>
      <c r="C1012" s="181"/>
      <c r="D1012" s="70"/>
      <c r="E1012" s="182"/>
      <c r="F1012" s="65"/>
      <c r="G1012" s="65"/>
    </row>
    <row r="1013" spans="2:7">
      <c r="B1013" s="180"/>
      <c r="C1013" s="181"/>
      <c r="D1013" s="70"/>
      <c r="E1013" s="182"/>
      <c r="F1013" s="65"/>
      <c r="G1013" s="65"/>
    </row>
    <row r="1014" spans="2:7">
      <c r="B1014" s="180"/>
      <c r="C1014" s="181"/>
      <c r="D1014" s="70"/>
      <c r="E1014" s="182"/>
      <c r="F1014" s="65"/>
      <c r="G1014" s="65"/>
    </row>
    <row r="1015" spans="2:7">
      <c r="B1015" s="180"/>
      <c r="C1015" s="181"/>
      <c r="D1015" s="70"/>
      <c r="E1015" s="182"/>
      <c r="F1015" s="65"/>
      <c r="G1015" s="65"/>
    </row>
    <row r="1016" spans="2:7">
      <c r="B1016" s="180"/>
      <c r="C1016" s="181"/>
      <c r="D1016" s="70"/>
      <c r="E1016" s="182"/>
      <c r="F1016" s="65"/>
      <c r="G1016" s="65"/>
    </row>
    <row r="1017" spans="2:7">
      <c r="B1017" s="180"/>
      <c r="C1017" s="181"/>
      <c r="D1017" s="70"/>
      <c r="E1017" s="182"/>
      <c r="F1017" s="65"/>
      <c r="G1017" s="65"/>
    </row>
    <row r="1018" spans="2:7">
      <c r="B1018" s="180"/>
      <c r="C1018" s="181"/>
      <c r="D1018" s="70"/>
      <c r="E1018" s="182"/>
      <c r="F1018" s="65"/>
      <c r="G1018" s="65"/>
    </row>
    <row r="1019" spans="2:7">
      <c r="B1019" s="180"/>
      <c r="C1019" s="181"/>
      <c r="D1019" s="70"/>
      <c r="E1019" s="182"/>
      <c r="F1019" s="65"/>
      <c r="G1019" s="65"/>
    </row>
    <row r="1020" spans="2:7">
      <c r="B1020" s="180"/>
      <c r="C1020" s="181"/>
      <c r="D1020" s="70"/>
      <c r="E1020" s="182"/>
      <c r="F1020" s="65"/>
      <c r="G1020" s="65"/>
    </row>
    <row r="1021" spans="2:7">
      <c r="B1021" s="180"/>
      <c r="C1021" s="181"/>
      <c r="D1021" s="70"/>
      <c r="E1021" s="182"/>
      <c r="F1021" s="65"/>
      <c r="G1021" s="65"/>
    </row>
    <row r="1022" spans="2:7">
      <c r="B1022" s="180"/>
      <c r="C1022" s="181"/>
      <c r="D1022" s="70"/>
      <c r="E1022" s="182"/>
      <c r="F1022" s="65"/>
      <c r="G1022" s="65"/>
    </row>
    <row r="1023" spans="2:7">
      <c r="B1023" s="180"/>
      <c r="C1023" s="181"/>
      <c r="D1023" s="70"/>
      <c r="E1023" s="182"/>
      <c r="F1023" s="65"/>
      <c r="G1023" s="65"/>
    </row>
    <row r="1024" spans="2:7">
      <c r="B1024" s="180"/>
      <c r="C1024" s="181"/>
      <c r="D1024" s="70"/>
      <c r="E1024" s="182"/>
      <c r="F1024" s="65"/>
      <c r="G1024" s="65"/>
    </row>
    <row r="1025" spans="2:7">
      <c r="B1025" s="180"/>
      <c r="C1025" s="181"/>
      <c r="D1025" s="70"/>
      <c r="E1025" s="182"/>
      <c r="F1025" s="65"/>
      <c r="G1025" s="65"/>
    </row>
    <row r="1026" spans="2:7">
      <c r="B1026" s="180"/>
      <c r="C1026" s="181"/>
      <c r="D1026" s="70"/>
      <c r="E1026" s="182"/>
      <c r="F1026" s="65"/>
      <c r="G1026" s="65"/>
    </row>
    <row r="1027" spans="2:7">
      <c r="B1027" s="180"/>
      <c r="C1027" s="181"/>
      <c r="D1027" s="70"/>
      <c r="E1027" s="182"/>
      <c r="F1027" s="65"/>
      <c r="G1027" s="65"/>
    </row>
    <row r="1028" spans="2:7">
      <c r="B1028" s="180"/>
      <c r="C1028" s="181"/>
      <c r="D1028" s="70"/>
      <c r="E1028" s="182"/>
      <c r="F1028" s="65"/>
      <c r="G1028" s="65"/>
    </row>
    <row r="1029" spans="2:7">
      <c r="B1029" s="180"/>
      <c r="C1029" s="181"/>
      <c r="D1029" s="70"/>
      <c r="E1029" s="182"/>
      <c r="F1029" s="65"/>
      <c r="G1029" s="65"/>
    </row>
    <row r="1030" spans="2:7">
      <c r="B1030" s="180"/>
      <c r="C1030" s="181"/>
      <c r="D1030" s="70"/>
      <c r="E1030" s="182"/>
      <c r="F1030" s="65"/>
      <c r="G1030" s="65"/>
    </row>
    <row r="1031" spans="2:7">
      <c r="B1031" s="180"/>
      <c r="C1031" s="181"/>
      <c r="D1031" s="70"/>
      <c r="E1031" s="182"/>
      <c r="F1031" s="65"/>
      <c r="G1031" s="65"/>
    </row>
    <row r="1032" spans="2:7">
      <c r="B1032" s="180"/>
      <c r="C1032" s="181"/>
      <c r="D1032" s="70"/>
      <c r="E1032" s="182"/>
      <c r="F1032" s="65"/>
      <c r="G1032" s="65"/>
    </row>
    <row r="1033" spans="2:7">
      <c r="B1033" s="180"/>
      <c r="C1033" s="181"/>
      <c r="D1033" s="70"/>
      <c r="E1033" s="182"/>
      <c r="F1033" s="65"/>
      <c r="G1033" s="65"/>
    </row>
    <row r="1034" spans="2:7">
      <c r="B1034" s="180"/>
      <c r="C1034" s="181"/>
      <c r="D1034" s="70"/>
      <c r="E1034" s="182"/>
      <c r="F1034" s="65"/>
      <c r="G1034" s="65"/>
    </row>
    <row r="1035" spans="2:7">
      <c r="B1035" s="180"/>
      <c r="C1035" s="181"/>
      <c r="D1035" s="70"/>
      <c r="E1035" s="182"/>
      <c r="F1035" s="65"/>
      <c r="G1035" s="65"/>
    </row>
    <row r="1036" spans="2:7">
      <c r="B1036" s="180"/>
      <c r="C1036" s="181"/>
      <c r="D1036" s="70"/>
      <c r="E1036" s="182"/>
      <c r="F1036" s="65"/>
      <c r="G1036" s="65"/>
    </row>
    <row r="1037" spans="2:7">
      <c r="B1037" s="180"/>
      <c r="C1037" s="181"/>
      <c r="D1037" s="70"/>
      <c r="E1037" s="182"/>
      <c r="F1037" s="65"/>
      <c r="G1037" s="65"/>
    </row>
    <row r="1038" spans="2:7">
      <c r="B1038" s="180"/>
      <c r="C1038" s="181"/>
      <c r="D1038" s="70"/>
      <c r="E1038" s="182"/>
      <c r="F1038" s="65"/>
      <c r="G1038" s="65"/>
    </row>
    <row r="1039" spans="2:7">
      <c r="B1039" s="180"/>
      <c r="C1039" s="181"/>
      <c r="D1039" s="70"/>
      <c r="E1039" s="182"/>
      <c r="F1039" s="65"/>
      <c r="G1039" s="65"/>
    </row>
    <row r="1040" spans="2:7">
      <c r="B1040" s="180"/>
      <c r="C1040" s="181"/>
      <c r="D1040" s="70"/>
      <c r="E1040" s="182"/>
      <c r="F1040" s="65"/>
      <c r="G1040" s="65"/>
    </row>
    <row r="1041" spans="2:7">
      <c r="B1041" s="180"/>
      <c r="C1041" s="181"/>
      <c r="D1041" s="70"/>
      <c r="E1041" s="182"/>
      <c r="F1041" s="65"/>
      <c r="G1041" s="65"/>
    </row>
    <row r="1042" spans="2:7">
      <c r="B1042" s="180"/>
      <c r="C1042" s="181"/>
      <c r="D1042" s="70"/>
      <c r="E1042" s="182"/>
      <c r="F1042" s="65"/>
      <c r="G1042" s="65"/>
    </row>
    <row r="1043" spans="2:7">
      <c r="B1043" s="180"/>
      <c r="C1043" s="181"/>
      <c r="D1043" s="70"/>
      <c r="E1043" s="182"/>
      <c r="F1043" s="65"/>
      <c r="G1043" s="65"/>
    </row>
    <row r="1044" spans="2:7">
      <c r="B1044" s="180"/>
      <c r="C1044" s="181"/>
      <c r="D1044" s="70"/>
      <c r="E1044" s="182"/>
      <c r="F1044" s="65"/>
      <c r="G1044" s="65"/>
    </row>
    <row r="1045" spans="2:7">
      <c r="B1045" s="180"/>
      <c r="C1045" s="181"/>
      <c r="D1045" s="70"/>
      <c r="E1045" s="182"/>
      <c r="F1045" s="65"/>
      <c r="G1045" s="65"/>
    </row>
    <row r="1046" spans="2:7">
      <c r="B1046" s="180"/>
      <c r="C1046" s="181"/>
      <c r="D1046" s="70"/>
      <c r="E1046" s="182"/>
      <c r="F1046" s="65"/>
      <c r="G1046" s="65"/>
    </row>
    <row r="1047" spans="2:7">
      <c r="B1047" s="180"/>
      <c r="C1047" s="181"/>
      <c r="D1047" s="70"/>
      <c r="E1047" s="182"/>
      <c r="F1047" s="65"/>
      <c r="G1047" s="65"/>
    </row>
    <row r="1048" spans="2:7">
      <c r="B1048" s="180"/>
      <c r="C1048" s="181"/>
      <c r="D1048" s="70"/>
      <c r="E1048" s="182"/>
      <c r="F1048" s="65"/>
      <c r="G1048" s="65"/>
    </row>
    <row r="1049" spans="2:7">
      <c r="B1049" s="180"/>
      <c r="C1049" s="181"/>
      <c r="D1049" s="70"/>
      <c r="E1049" s="182"/>
      <c r="F1049" s="65"/>
      <c r="G1049" s="65"/>
    </row>
    <row r="1050" spans="2:7">
      <c r="B1050" s="180"/>
      <c r="C1050" s="181"/>
      <c r="D1050" s="70"/>
      <c r="E1050" s="182"/>
      <c r="F1050" s="65"/>
      <c r="G1050" s="65"/>
    </row>
    <row r="1051" spans="2:7">
      <c r="B1051" s="180"/>
      <c r="C1051" s="181"/>
      <c r="D1051" s="70"/>
      <c r="E1051" s="182"/>
      <c r="F1051" s="65"/>
      <c r="G1051" s="65"/>
    </row>
    <row r="1052" spans="2:7">
      <c r="B1052" s="180"/>
      <c r="C1052" s="181"/>
      <c r="D1052" s="70"/>
      <c r="E1052" s="182"/>
      <c r="F1052" s="65"/>
      <c r="G1052" s="65"/>
    </row>
    <row r="1053" spans="2:7">
      <c r="B1053" s="180"/>
      <c r="C1053" s="181"/>
      <c r="D1053" s="70"/>
      <c r="E1053" s="182"/>
      <c r="F1053" s="65"/>
      <c r="G1053" s="65"/>
    </row>
    <row r="1054" spans="2:7">
      <c r="B1054" s="180"/>
      <c r="C1054" s="181"/>
      <c r="D1054" s="70"/>
      <c r="E1054" s="182"/>
      <c r="F1054" s="65"/>
      <c r="G1054" s="65"/>
    </row>
    <row r="1055" spans="2:7">
      <c r="B1055" s="180"/>
      <c r="C1055" s="181"/>
      <c r="D1055" s="70"/>
      <c r="E1055" s="182"/>
      <c r="F1055" s="65"/>
      <c r="G1055" s="65"/>
    </row>
    <row r="1056" spans="2:7">
      <c r="B1056" s="180"/>
      <c r="C1056" s="181"/>
      <c r="D1056" s="70"/>
      <c r="E1056" s="182"/>
      <c r="F1056" s="65"/>
      <c r="G1056" s="65"/>
    </row>
    <row r="1057" spans="2:7">
      <c r="B1057" s="180"/>
      <c r="C1057" s="181"/>
      <c r="D1057" s="70"/>
      <c r="E1057" s="182"/>
      <c r="F1057" s="65"/>
      <c r="G1057" s="65"/>
    </row>
    <row r="1058" spans="2:7">
      <c r="B1058" s="180"/>
      <c r="C1058" s="181"/>
      <c r="D1058" s="70"/>
      <c r="E1058" s="182"/>
      <c r="F1058" s="65"/>
      <c r="G1058" s="65"/>
    </row>
    <row r="1059" spans="2:7">
      <c r="B1059" s="180"/>
      <c r="C1059" s="181"/>
      <c r="D1059" s="70"/>
      <c r="E1059" s="182"/>
      <c r="F1059" s="65"/>
      <c r="G1059" s="65"/>
    </row>
    <row r="1060" spans="2:7">
      <c r="B1060" s="180"/>
      <c r="C1060" s="181"/>
      <c r="D1060" s="70"/>
      <c r="E1060" s="182"/>
      <c r="F1060" s="65"/>
      <c r="G1060" s="65"/>
    </row>
    <row r="1061" spans="2:7">
      <c r="B1061" s="180"/>
      <c r="C1061" s="181"/>
      <c r="D1061" s="70"/>
      <c r="E1061" s="182"/>
      <c r="F1061" s="65"/>
      <c r="G1061" s="65"/>
    </row>
    <row r="1062" spans="2:7">
      <c r="B1062" s="180"/>
      <c r="C1062" s="181"/>
      <c r="D1062" s="70"/>
      <c r="E1062" s="182"/>
      <c r="F1062" s="65"/>
      <c r="G1062" s="65"/>
    </row>
    <row r="1063" spans="2:7">
      <c r="B1063" s="180"/>
      <c r="C1063" s="181"/>
      <c r="D1063" s="70"/>
      <c r="E1063" s="182"/>
      <c r="F1063" s="65"/>
      <c r="G1063" s="65"/>
    </row>
    <row r="1064" spans="2:7">
      <c r="B1064" s="180"/>
      <c r="C1064" s="181"/>
      <c r="D1064" s="70"/>
      <c r="E1064" s="182"/>
      <c r="F1064" s="65"/>
      <c r="G1064" s="65"/>
    </row>
    <row r="1065" spans="2:7">
      <c r="B1065" s="180"/>
      <c r="C1065" s="181"/>
      <c r="D1065" s="70"/>
      <c r="E1065" s="182"/>
      <c r="F1065" s="65"/>
      <c r="G1065" s="65"/>
    </row>
    <row r="1066" spans="2:7">
      <c r="B1066" s="180"/>
      <c r="C1066" s="181"/>
      <c r="D1066" s="70"/>
      <c r="E1066" s="182"/>
      <c r="F1066" s="65"/>
      <c r="G1066" s="65"/>
    </row>
    <row r="1067" spans="2:7">
      <c r="B1067" s="180"/>
      <c r="C1067" s="181"/>
      <c r="D1067" s="70"/>
      <c r="E1067" s="182"/>
      <c r="F1067" s="65"/>
      <c r="G1067" s="65"/>
    </row>
    <row r="1068" spans="2:7">
      <c r="B1068" s="180"/>
      <c r="C1068" s="181"/>
      <c r="D1068" s="70"/>
      <c r="E1068" s="182"/>
      <c r="F1068" s="65"/>
      <c r="G1068" s="65"/>
    </row>
    <row r="1069" spans="2:7">
      <c r="B1069" s="180"/>
      <c r="C1069" s="181"/>
      <c r="D1069" s="70"/>
      <c r="E1069" s="182"/>
      <c r="F1069" s="65"/>
      <c r="G1069" s="65"/>
    </row>
    <row r="1070" spans="2:7">
      <c r="B1070" s="180"/>
      <c r="C1070" s="181"/>
      <c r="D1070" s="70"/>
      <c r="E1070" s="182"/>
      <c r="F1070" s="65"/>
      <c r="G1070" s="65"/>
    </row>
    <row r="1071" spans="2:7">
      <c r="B1071" s="180"/>
      <c r="C1071" s="181"/>
      <c r="D1071" s="70"/>
      <c r="E1071" s="182"/>
      <c r="F1071" s="65"/>
      <c r="G1071" s="65"/>
    </row>
    <row r="1072" spans="2:7">
      <c r="B1072" s="180"/>
      <c r="C1072" s="181"/>
      <c r="D1072" s="70"/>
      <c r="E1072" s="182"/>
      <c r="F1072" s="65"/>
      <c r="G1072" s="65"/>
    </row>
    <row r="1073" spans="2:7">
      <c r="B1073" s="180"/>
      <c r="C1073" s="181"/>
      <c r="D1073" s="70"/>
      <c r="E1073" s="182"/>
      <c r="F1073" s="65"/>
      <c r="G1073" s="65"/>
    </row>
    <row r="1074" spans="2:7">
      <c r="B1074" s="180"/>
      <c r="C1074" s="181"/>
      <c r="D1074" s="70"/>
      <c r="E1074" s="182"/>
      <c r="F1074" s="65"/>
      <c r="G1074" s="65"/>
    </row>
    <row r="1075" spans="2:7">
      <c r="B1075" s="180"/>
      <c r="C1075" s="181"/>
      <c r="D1075" s="70"/>
      <c r="E1075" s="182"/>
      <c r="F1075" s="65"/>
      <c r="G1075" s="65"/>
    </row>
    <row r="1076" spans="2:7">
      <c r="B1076" s="180"/>
      <c r="C1076" s="181"/>
      <c r="D1076" s="70"/>
      <c r="E1076" s="182"/>
      <c r="F1076" s="65"/>
      <c r="G1076" s="65"/>
    </row>
    <row r="1077" spans="2:7">
      <c r="B1077" s="180"/>
      <c r="C1077" s="181"/>
      <c r="D1077" s="70"/>
      <c r="E1077" s="182"/>
      <c r="F1077" s="65"/>
      <c r="G1077" s="65"/>
    </row>
    <row r="1078" spans="2:7">
      <c r="B1078" s="180"/>
      <c r="C1078" s="181"/>
      <c r="D1078" s="70"/>
      <c r="E1078" s="182"/>
      <c r="F1078" s="65"/>
      <c r="G1078" s="65"/>
    </row>
    <row r="1079" spans="2:7">
      <c r="B1079" s="180"/>
      <c r="C1079" s="181"/>
      <c r="D1079" s="70"/>
      <c r="E1079" s="182"/>
      <c r="F1079" s="65"/>
      <c r="G1079" s="65"/>
    </row>
    <row r="1080" spans="2:7">
      <c r="B1080" s="180"/>
      <c r="C1080" s="181"/>
      <c r="D1080" s="70"/>
      <c r="E1080" s="182"/>
      <c r="F1080" s="65"/>
      <c r="G1080" s="65"/>
    </row>
    <row r="1081" spans="2:7">
      <c r="B1081" s="180"/>
      <c r="C1081" s="181"/>
      <c r="D1081" s="70"/>
      <c r="E1081" s="182"/>
      <c r="F1081" s="65"/>
      <c r="G1081" s="65"/>
    </row>
    <row r="1082" spans="2:7">
      <c r="B1082" s="180"/>
      <c r="C1082" s="181"/>
      <c r="D1082" s="70"/>
      <c r="E1082" s="182"/>
      <c r="F1082" s="65"/>
      <c r="G1082" s="65"/>
    </row>
    <row r="1083" spans="2:7">
      <c r="B1083" s="180"/>
      <c r="C1083" s="181"/>
      <c r="D1083" s="70"/>
      <c r="E1083" s="182"/>
      <c r="F1083" s="65"/>
      <c r="G1083" s="65"/>
    </row>
    <row r="1084" spans="2:7">
      <c r="B1084" s="180"/>
      <c r="C1084" s="181"/>
      <c r="D1084" s="70"/>
      <c r="E1084" s="182"/>
      <c r="F1084" s="65"/>
      <c r="G1084" s="65"/>
    </row>
    <row r="1085" spans="2:7">
      <c r="B1085" s="180"/>
      <c r="C1085" s="181"/>
      <c r="D1085" s="70"/>
      <c r="E1085" s="182"/>
      <c r="F1085" s="65"/>
      <c r="G1085" s="65"/>
    </row>
    <row r="1086" spans="2:7">
      <c r="B1086" s="180"/>
      <c r="C1086" s="181"/>
      <c r="D1086" s="70"/>
      <c r="E1086" s="182"/>
      <c r="F1086" s="65"/>
      <c r="G1086" s="65"/>
    </row>
    <row r="1087" spans="2:7">
      <c r="B1087" s="180"/>
      <c r="C1087" s="181"/>
      <c r="D1087" s="70"/>
      <c r="E1087" s="182"/>
      <c r="F1087" s="65"/>
      <c r="G1087" s="65"/>
    </row>
    <row r="1088" spans="2:7">
      <c r="B1088" s="180"/>
      <c r="C1088" s="181"/>
      <c r="D1088" s="70"/>
      <c r="E1088" s="182"/>
      <c r="F1088" s="65"/>
      <c r="G1088" s="65"/>
    </row>
    <row r="1089" spans="2:7">
      <c r="B1089" s="180"/>
      <c r="C1089" s="181"/>
      <c r="D1089" s="70"/>
      <c r="E1089" s="182"/>
      <c r="F1089" s="65"/>
      <c r="G1089" s="65"/>
    </row>
    <row r="1090" spans="2:7">
      <c r="B1090" s="180"/>
      <c r="C1090" s="181"/>
      <c r="D1090" s="70"/>
      <c r="E1090" s="182"/>
      <c r="F1090" s="65"/>
      <c r="G1090" s="65"/>
    </row>
    <row r="1091" spans="2:7">
      <c r="B1091" s="180"/>
      <c r="C1091" s="181"/>
      <c r="D1091" s="70"/>
      <c r="E1091" s="182"/>
      <c r="F1091" s="65"/>
      <c r="G1091" s="65"/>
    </row>
    <row r="1092" spans="2:7">
      <c r="B1092" s="180"/>
      <c r="C1092" s="181"/>
      <c r="D1092" s="70"/>
      <c r="E1092" s="182"/>
      <c r="F1092" s="65"/>
      <c r="G1092" s="65"/>
    </row>
    <row r="1093" spans="2:7">
      <c r="B1093" s="180"/>
      <c r="C1093" s="181"/>
      <c r="D1093" s="70"/>
      <c r="E1093" s="182"/>
      <c r="F1093" s="65"/>
      <c r="G1093" s="65"/>
    </row>
    <row r="1094" spans="2:7">
      <c r="B1094" s="180"/>
      <c r="C1094" s="181"/>
      <c r="D1094" s="70"/>
      <c r="E1094" s="182"/>
      <c r="F1094" s="65"/>
      <c r="G1094" s="65"/>
    </row>
    <row r="1095" spans="2:7">
      <c r="B1095" s="180"/>
      <c r="C1095" s="181"/>
      <c r="D1095" s="70"/>
      <c r="E1095" s="182"/>
      <c r="F1095" s="65"/>
      <c r="G1095" s="65"/>
    </row>
    <row r="1096" spans="2:7">
      <c r="B1096" s="180"/>
      <c r="C1096" s="181"/>
      <c r="D1096" s="70"/>
      <c r="E1096" s="182"/>
      <c r="F1096" s="65"/>
      <c r="G1096" s="65"/>
    </row>
    <row r="1097" spans="2:7">
      <c r="B1097" s="180"/>
      <c r="C1097" s="181"/>
      <c r="D1097" s="70"/>
      <c r="E1097" s="182"/>
      <c r="F1097" s="65"/>
      <c r="G1097" s="65"/>
    </row>
    <row r="1098" spans="2:7">
      <c r="B1098" s="180"/>
      <c r="C1098" s="181"/>
      <c r="D1098" s="70"/>
      <c r="E1098" s="182"/>
      <c r="F1098" s="65"/>
      <c r="G1098" s="65"/>
    </row>
    <row r="1099" spans="2:7">
      <c r="B1099" s="180"/>
      <c r="C1099" s="181"/>
      <c r="D1099" s="70"/>
      <c r="E1099" s="182"/>
      <c r="F1099" s="65"/>
      <c r="G1099" s="65"/>
    </row>
    <row r="1100" spans="2:7">
      <c r="B1100" s="180"/>
      <c r="C1100" s="181"/>
      <c r="D1100" s="70"/>
      <c r="E1100" s="182"/>
      <c r="F1100" s="65"/>
      <c r="G1100" s="65"/>
    </row>
    <row r="1101" spans="2:7">
      <c r="B1101" s="180"/>
      <c r="C1101" s="181"/>
      <c r="D1101" s="70"/>
      <c r="E1101" s="182"/>
      <c r="F1101" s="65"/>
      <c r="G1101" s="65"/>
    </row>
    <row r="1102" spans="2:7">
      <c r="B1102" s="180"/>
      <c r="C1102" s="181"/>
      <c r="D1102" s="70"/>
      <c r="E1102" s="182"/>
      <c r="F1102" s="65"/>
      <c r="G1102" s="65"/>
    </row>
    <row r="1103" spans="2:7">
      <c r="B1103" s="180"/>
      <c r="C1103" s="181"/>
      <c r="D1103" s="70"/>
      <c r="E1103" s="182"/>
      <c r="F1103" s="65"/>
      <c r="G1103" s="65"/>
    </row>
    <row r="1104" spans="2:7">
      <c r="B1104" s="180"/>
      <c r="C1104" s="181"/>
      <c r="D1104" s="70"/>
      <c r="E1104" s="182"/>
      <c r="F1104" s="65"/>
      <c r="G1104" s="65"/>
    </row>
    <row r="1105" spans="2:7">
      <c r="B1105" s="180"/>
      <c r="C1105" s="181"/>
      <c r="D1105" s="70"/>
      <c r="E1105" s="182"/>
      <c r="F1105" s="65"/>
      <c r="G1105" s="65"/>
    </row>
    <row r="1106" spans="2:7">
      <c r="B1106" s="180"/>
      <c r="C1106" s="181"/>
      <c r="D1106" s="70"/>
      <c r="E1106" s="182"/>
      <c r="F1106" s="65"/>
      <c r="G1106" s="65"/>
    </row>
    <row r="1107" spans="2:7">
      <c r="B1107" s="180"/>
      <c r="C1107" s="181"/>
      <c r="D1107" s="70"/>
      <c r="E1107" s="182"/>
      <c r="F1107" s="65"/>
      <c r="G1107" s="65"/>
    </row>
    <row r="1108" spans="2:7">
      <c r="B1108" s="180"/>
      <c r="C1108" s="181"/>
      <c r="D1108" s="70"/>
      <c r="E1108" s="182"/>
      <c r="F1108" s="65"/>
      <c r="G1108" s="65"/>
    </row>
    <row r="1109" spans="2:7">
      <c r="B1109" s="180"/>
      <c r="C1109" s="181"/>
      <c r="D1109" s="70"/>
      <c r="E1109" s="182"/>
      <c r="F1109" s="65"/>
      <c r="G1109" s="65"/>
    </row>
    <row r="1110" spans="2:7">
      <c r="B1110" s="180"/>
      <c r="C1110" s="181"/>
      <c r="D1110" s="70"/>
      <c r="E1110" s="182"/>
      <c r="F1110" s="65"/>
      <c r="G1110" s="65"/>
    </row>
    <row r="1111" spans="2:7">
      <c r="B1111" s="180"/>
      <c r="C1111" s="181"/>
      <c r="D1111" s="70"/>
      <c r="E1111" s="182"/>
      <c r="F1111" s="65"/>
      <c r="G1111" s="65"/>
    </row>
    <row r="1112" spans="2:7">
      <c r="B1112" s="180"/>
      <c r="C1112" s="181"/>
      <c r="D1112" s="70"/>
      <c r="E1112" s="182"/>
      <c r="F1112" s="65"/>
      <c r="G1112" s="65"/>
    </row>
    <row r="1113" spans="2:7">
      <c r="B1113" s="180"/>
      <c r="C1113" s="181"/>
      <c r="D1113" s="70"/>
      <c r="E1113" s="182"/>
      <c r="F1113" s="65"/>
      <c r="G1113" s="65"/>
    </row>
    <row r="1114" spans="2:7">
      <c r="B1114" s="180"/>
      <c r="C1114" s="181"/>
      <c r="D1114" s="70"/>
      <c r="E1114" s="182"/>
      <c r="F1114" s="65"/>
      <c r="G1114" s="65"/>
    </row>
    <row r="1115" spans="2:7">
      <c r="B1115" s="180"/>
      <c r="C1115" s="181"/>
      <c r="D1115" s="70"/>
      <c r="E1115" s="182"/>
      <c r="F1115" s="65"/>
      <c r="G1115" s="65"/>
    </row>
    <row r="1116" spans="2:7">
      <c r="B1116" s="180"/>
      <c r="C1116" s="181"/>
      <c r="D1116" s="70"/>
      <c r="E1116" s="182"/>
      <c r="F1116" s="65"/>
      <c r="G1116" s="65"/>
    </row>
    <row r="1117" spans="2:7">
      <c r="B1117" s="180"/>
      <c r="C1117" s="181"/>
      <c r="D1117" s="70"/>
      <c r="E1117" s="182"/>
      <c r="F1117" s="65"/>
      <c r="G1117" s="65"/>
    </row>
    <row r="1118" spans="2:7">
      <c r="B1118" s="180"/>
      <c r="C1118" s="181"/>
      <c r="D1118" s="70"/>
      <c r="E1118" s="182"/>
      <c r="F1118" s="65"/>
      <c r="G1118" s="65"/>
    </row>
    <row r="1119" spans="2:7">
      <c r="B1119" s="180"/>
      <c r="C1119" s="181"/>
      <c r="D1119" s="70"/>
      <c r="E1119" s="182"/>
      <c r="F1119" s="65"/>
      <c r="G1119" s="65"/>
    </row>
    <row r="1120" spans="2:7">
      <c r="B1120" s="180"/>
      <c r="C1120" s="181"/>
      <c r="D1120" s="70"/>
      <c r="E1120" s="182"/>
      <c r="F1120" s="65"/>
      <c r="G1120" s="65"/>
    </row>
    <row r="1121" spans="2:7">
      <c r="B1121" s="180"/>
      <c r="C1121" s="181"/>
      <c r="D1121" s="70"/>
      <c r="E1121" s="182"/>
      <c r="F1121" s="65"/>
      <c r="G1121" s="65"/>
    </row>
    <row r="1122" spans="2:7">
      <c r="B1122" s="180"/>
      <c r="C1122" s="181"/>
      <c r="D1122" s="70"/>
      <c r="E1122" s="182"/>
      <c r="F1122" s="65"/>
      <c r="G1122" s="65"/>
    </row>
    <row r="1123" spans="2:7">
      <c r="B1123" s="180"/>
      <c r="C1123" s="181"/>
      <c r="D1123" s="70"/>
      <c r="E1123" s="182"/>
      <c r="F1123" s="65"/>
      <c r="G1123" s="65"/>
    </row>
    <row r="1124" spans="2:7">
      <c r="B1124" s="180"/>
      <c r="C1124" s="181"/>
      <c r="D1124" s="70"/>
      <c r="E1124" s="182"/>
      <c r="F1124" s="65"/>
      <c r="G1124" s="65"/>
    </row>
    <row r="1125" spans="2:7">
      <c r="B1125" s="180"/>
      <c r="C1125" s="181"/>
      <c r="D1125" s="70"/>
      <c r="E1125" s="182"/>
      <c r="F1125" s="65"/>
      <c r="G1125" s="65"/>
    </row>
    <row r="1126" spans="2:7">
      <c r="B1126" s="180"/>
      <c r="C1126" s="181"/>
      <c r="D1126" s="70"/>
      <c r="E1126" s="182"/>
      <c r="F1126" s="65"/>
      <c r="G1126" s="65"/>
    </row>
    <row r="1127" spans="2:7">
      <c r="B1127" s="180"/>
      <c r="C1127" s="181"/>
      <c r="D1127" s="70"/>
      <c r="E1127" s="182"/>
      <c r="F1127" s="65"/>
      <c r="G1127" s="65"/>
    </row>
    <row r="1128" spans="2:7">
      <c r="B1128" s="180"/>
      <c r="C1128" s="181"/>
      <c r="D1128" s="70"/>
      <c r="E1128" s="182"/>
      <c r="F1128" s="65"/>
      <c r="G1128" s="65"/>
    </row>
    <row r="1129" spans="2:7">
      <c r="B1129" s="180"/>
      <c r="C1129" s="181"/>
      <c r="D1129" s="70"/>
      <c r="E1129" s="182"/>
      <c r="F1129" s="65"/>
      <c r="G1129" s="65"/>
    </row>
    <row r="1130" spans="2:7">
      <c r="B1130" s="180"/>
      <c r="C1130" s="181"/>
      <c r="D1130" s="70"/>
      <c r="E1130" s="182"/>
      <c r="F1130" s="65"/>
      <c r="G1130" s="65"/>
    </row>
    <row r="1131" spans="2:7">
      <c r="B1131" s="180"/>
      <c r="C1131" s="181"/>
      <c r="D1131" s="70"/>
      <c r="E1131" s="182"/>
      <c r="F1131" s="65"/>
      <c r="G1131" s="65"/>
    </row>
    <row r="1132" spans="2:7">
      <c r="B1132" s="180"/>
      <c r="C1132" s="181"/>
      <c r="D1132" s="70"/>
      <c r="E1132" s="182"/>
      <c r="F1132" s="65"/>
      <c r="G1132" s="65"/>
    </row>
    <row r="1133" spans="2:7">
      <c r="B1133" s="180"/>
      <c r="C1133" s="181"/>
      <c r="D1133" s="70"/>
      <c r="E1133" s="182"/>
      <c r="F1133" s="65"/>
      <c r="G1133" s="65"/>
    </row>
    <row r="1134" spans="2:7">
      <c r="B1134" s="180"/>
      <c r="C1134" s="181"/>
      <c r="D1134" s="70"/>
      <c r="E1134" s="182"/>
      <c r="F1134" s="65"/>
      <c r="G1134" s="65"/>
    </row>
    <row r="1135" spans="2:7">
      <c r="B1135" s="180"/>
      <c r="C1135" s="181"/>
      <c r="D1135" s="70"/>
      <c r="E1135" s="182"/>
      <c r="F1135" s="65"/>
      <c r="G1135" s="65"/>
    </row>
    <row r="1136" spans="2:7">
      <c r="B1136" s="180"/>
      <c r="C1136" s="181"/>
      <c r="D1136" s="70"/>
      <c r="E1136" s="182"/>
      <c r="F1136" s="65"/>
      <c r="G1136" s="65"/>
    </row>
    <row r="1137" spans="2:7">
      <c r="B1137" s="180"/>
      <c r="C1137" s="181"/>
      <c r="D1137" s="70"/>
      <c r="E1137" s="182"/>
      <c r="F1137" s="65"/>
      <c r="G1137" s="65"/>
    </row>
    <row r="1138" spans="2:7">
      <c r="B1138" s="180"/>
      <c r="C1138" s="181"/>
      <c r="D1138" s="70"/>
      <c r="E1138" s="182"/>
      <c r="F1138" s="65"/>
      <c r="G1138" s="65"/>
    </row>
    <row r="1139" spans="2:7">
      <c r="B1139" s="180"/>
      <c r="C1139" s="181"/>
      <c r="D1139" s="70"/>
      <c r="E1139" s="182"/>
      <c r="F1139" s="65"/>
      <c r="G1139" s="65"/>
    </row>
    <row r="1140" spans="2:7">
      <c r="B1140" s="180"/>
      <c r="C1140" s="181"/>
      <c r="D1140" s="70"/>
      <c r="E1140" s="182"/>
      <c r="F1140" s="65"/>
      <c r="G1140" s="65"/>
    </row>
    <row r="1141" spans="2:7">
      <c r="B1141" s="180"/>
      <c r="C1141" s="181"/>
      <c r="D1141" s="70"/>
      <c r="E1141" s="182"/>
      <c r="F1141" s="65"/>
      <c r="G1141" s="65"/>
    </row>
    <row r="1142" spans="2:7">
      <c r="B1142" s="180"/>
      <c r="C1142" s="181"/>
      <c r="D1142" s="70"/>
      <c r="E1142" s="182"/>
      <c r="F1142" s="65"/>
      <c r="G1142" s="65"/>
    </row>
    <row r="1143" spans="2:7">
      <c r="B1143" s="180"/>
      <c r="C1143" s="181"/>
      <c r="D1143" s="70"/>
      <c r="E1143" s="182"/>
      <c r="F1143" s="65"/>
      <c r="G1143" s="65"/>
    </row>
    <row r="1144" spans="2:7">
      <c r="B1144" s="180"/>
      <c r="C1144" s="181"/>
      <c r="D1144" s="70"/>
      <c r="E1144" s="182"/>
      <c r="F1144" s="65"/>
      <c r="G1144" s="65"/>
    </row>
    <row r="1145" spans="2:7">
      <c r="B1145" s="180"/>
      <c r="C1145" s="181"/>
      <c r="D1145" s="70"/>
      <c r="E1145" s="182"/>
      <c r="F1145" s="65"/>
      <c r="G1145" s="65"/>
    </row>
    <row r="1146" spans="2:7">
      <c r="B1146" s="180"/>
      <c r="C1146" s="181"/>
      <c r="D1146" s="70"/>
      <c r="E1146" s="182"/>
      <c r="F1146" s="65"/>
      <c r="G1146" s="65"/>
    </row>
    <row r="1147" spans="2:7">
      <c r="B1147" s="180"/>
      <c r="C1147" s="181"/>
      <c r="D1147" s="70"/>
      <c r="E1147" s="182"/>
      <c r="F1147" s="65"/>
      <c r="G1147" s="65"/>
    </row>
    <row r="1148" spans="2:7">
      <c r="B1148" s="180"/>
      <c r="C1148" s="181"/>
      <c r="D1148" s="70"/>
      <c r="E1148" s="182"/>
      <c r="F1148" s="65"/>
      <c r="G1148" s="65"/>
    </row>
    <row r="1149" spans="2:7">
      <c r="B1149" s="180"/>
      <c r="C1149" s="181"/>
      <c r="D1149" s="70"/>
      <c r="E1149" s="182"/>
      <c r="F1149" s="65"/>
      <c r="G1149" s="65"/>
    </row>
    <row r="1150" spans="2:7">
      <c r="B1150" s="180"/>
      <c r="C1150" s="181"/>
      <c r="D1150" s="70"/>
      <c r="E1150" s="182"/>
      <c r="F1150" s="65"/>
      <c r="G1150" s="65"/>
    </row>
    <row r="1151" spans="2:7">
      <c r="B1151" s="180"/>
      <c r="C1151" s="181"/>
      <c r="D1151" s="70"/>
      <c r="E1151" s="182"/>
      <c r="F1151" s="65"/>
      <c r="G1151" s="65"/>
    </row>
    <row r="1152" spans="2:7">
      <c r="B1152" s="180"/>
      <c r="C1152" s="181"/>
      <c r="D1152" s="70"/>
      <c r="E1152" s="182"/>
      <c r="F1152" s="65"/>
      <c r="G1152" s="65"/>
    </row>
    <row r="1153" spans="2:7">
      <c r="B1153" s="180"/>
      <c r="C1153" s="181"/>
      <c r="D1153" s="70"/>
      <c r="E1153" s="182"/>
      <c r="F1153" s="65"/>
      <c r="G1153" s="65"/>
    </row>
    <row r="1154" spans="2:7">
      <c r="B1154" s="180"/>
      <c r="C1154" s="181"/>
      <c r="D1154" s="70"/>
      <c r="E1154" s="182"/>
      <c r="F1154" s="65"/>
      <c r="G1154" s="65"/>
    </row>
    <row r="1155" spans="2:7">
      <c r="B1155" s="180"/>
      <c r="C1155" s="181"/>
      <c r="D1155" s="70"/>
      <c r="E1155" s="182"/>
      <c r="F1155" s="65"/>
      <c r="G1155" s="65"/>
    </row>
    <row r="1156" spans="2:7">
      <c r="B1156" s="180"/>
      <c r="C1156" s="181"/>
      <c r="D1156" s="70"/>
      <c r="E1156" s="182"/>
      <c r="F1156" s="65"/>
      <c r="G1156" s="65"/>
    </row>
    <row r="1157" spans="2:7">
      <c r="B1157" s="180"/>
      <c r="C1157" s="181"/>
      <c r="D1157" s="70"/>
      <c r="E1157" s="182"/>
      <c r="F1157" s="65"/>
      <c r="G1157" s="65"/>
    </row>
    <row r="1158" spans="2:7">
      <c r="B1158" s="180"/>
      <c r="C1158" s="181"/>
      <c r="D1158" s="70"/>
      <c r="E1158" s="182"/>
      <c r="F1158" s="65"/>
      <c r="G1158" s="65"/>
    </row>
    <row r="1159" spans="2:7">
      <c r="B1159" s="180"/>
      <c r="C1159" s="181"/>
      <c r="D1159" s="70"/>
      <c r="E1159" s="182"/>
      <c r="F1159" s="65"/>
      <c r="G1159" s="65"/>
    </row>
    <row r="1160" spans="2:7">
      <c r="B1160" s="180"/>
      <c r="C1160" s="181"/>
      <c r="D1160" s="70"/>
      <c r="E1160" s="182"/>
      <c r="F1160" s="65"/>
      <c r="G1160" s="65"/>
    </row>
    <row r="1161" spans="2:7">
      <c r="B1161" s="180"/>
      <c r="C1161" s="181"/>
      <c r="D1161" s="70"/>
      <c r="E1161" s="182"/>
      <c r="F1161" s="65"/>
      <c r="G1161" s="65"/>
    </row>
    <row r="1162" spans="2:7">
      <c r="B1162" s="180"/>
      <c r="C1162" s="181"/>
      <c r="D1162" s="70"/>
      <c r="E1162" s="182"/>
      <c r="F1162" s="65"/>
      <c r="G1162" s="65"/>
    </row>
    <row r="1163" spans="2:7">
      <c r="B1163" s="180"/>
      <c r="C1163" s="181"/>
      <c r="D1163" s="70"/>
      <c r="E1163" s="182"/>
      <c r="F1163" s="65"/>
      <c r="G1163" s="65"/>
    </row>
    <row r="1164" spans="2:7">
      <c r="B1164" s="180"/>
      <c r="C1164" s="181"/>
      <c r="D1164" s="70"/>
      <c r="E1164" s="182"/>
      <c r="F1164" s="65"/>
      <c r="G1164" s="65"/>
    </row>
    <row r="1165" spans="2:7">
      <c r="B1165" s="180"/>
      <c r="C1165" s="181"/>
      <c r="D1165" s="70"/>
      <c r="E1165" s="182"/>
      <c r="F1165" s="65"/>
      <c r="G1165" s="65"/>
    </row>
    <row r="1166" spans="2:7">
      <c r="B1166" s="180"/>
      <c r="C1166" s="181"/>
      <c r="D1166" s="70"/>
      <c r="E1166" s="182"/>
      <c r="F1166" s="65"/>
      <c r="G1166" s="65"/>
    </row>
    <row r="1167" spans="2:7">
      <c r="B1167" s="180"/>
      <c r="C1167" s="181"/>
      <c r="D1167" s="70"/>
      <c r="E1167" s="182"/>
      <c r="F1167" s="65"/>
      <c r="G1167" s="65"/>
    </row>
    <row r="1168" spans="2:7">
      <c r="B1168" s="180"/>
      <c r="C1168" s="181"/>
      <c r="D1168" s="70"/>
      <c r="E1168" s="182"/>
      <c r="F1168" s="65"/>
      <c r="G1168" s="65"/>
    </row>
    <row r="1169" spans="2:7">
      <c r="B1169" s="180"/>
      <c r="C1169" s="181"/>
      <c r="D1169" s="70"/>
      <c r="E1169" s="182"/>
      <c r="F1169" s="65"/>
      <c r="G1169" s="65"/>
    </row>
    <row r="1170" spans="2:7">
      <c r="B1170" s="180"/>
      <c r="C1170" s="181"/>
      <c r="D1170" s="70"/>
      <c r="E1170" s="182"/>
      <c r="F1170" s="65"/>
      <c r="G1170" s="65"/>
    </row>
    <row r="1171" spans="2:7">
      <c r="B1171" s="180"/>
      <c r="C1171" s="181"/>
      <c r="D1171" s="70"/>
      <c r="E1171" s="182"/>
      <c r="F1171" s="65"/>
      <c r="G1171" s="65"/>
    </row>
    <row r="1172" spans="2:7">
      <c r="B1172" s="180"/>
      <c r="C1172" s="181"/>
      <c r="D1172" s="70"/>
      <c r="E1172" s="182"/>
      <c r="F1172" s="65"/>
      <c r="G1172" s="65"/>
    </row>
    <row r="1173" spans="2:7">
      <c r="B1173" s="180"/>
      <c r="C1173" s="181"/>
      <c r="D1173" s="70"/>
      <c r="E1173" s="182"/>
      <c r="F1173" s="65"/>
      <c r="G1173" s="65"/>
    </row>
    <row r="1174" spans="2:7">
      <c r="B1174" s="180"/>
      <c r="C1174" s="181"/>
      <c r="D1174" s="70"/>
      <c r="E1174" s="182"/>
      <c r="F1174" s="65"/>
      <c r="G1174" s="65"/>
    </row>
    <row r="1175" spans="2:7">
      <c r="B1175" s="180"/>
      <c r="C1175" s="181"/>
      <c r="D1175" s="70"/>
      <c r="E1175" s="182"/>
      <c r="F1175" s="65"/>
      <c r="G1175" s="65"/>
    </row>
    <row r="1176" spans="2:7">
      <c r="B1176" s="180"/>
      <c r="C1176" s="181"/>
      <c r="D1176" s="70"/>
      <c r="E1176" s="182"/>
      <c r="F1176" s="65"/>
      <c r="G1176" s="65"/>
    </row>
    <row r="1177" spans="2:7">
      <c r="B1177" s="180"/>
      <c r="C1177" s="181"/>
      <c r="D1177" s="70"/>
      <c r="E1177" s="182"/>
      <c r="F1177" s="65"/>
      <c r="G1177" s="65"/>
    </row>
    <row r="1178" spans="2:7">
      <c r="B1178" s="180"/>
      <c r="C1178" s="181"/>
      <c r="D1178" s="70"/>
      <c r="E1178" s="182"/>
      <c r="F1178" s="65"/>
      <c r="G1178" s="65"/>
    </row>
    <row r="1179" spans="2:7">
      <c r="B1179" s="180"/>
      <c r="C1179" s="181"/>
      <c r="D1179" s="70"/>
      <c r="E1179" s="182"/>
      <c r="F1179" s="65"/>
      <c r="G1179" s="65"/>
    </row>
    <row r="1180" spans="2:7">
      <c r="B1180" s="180"/>
      <c r="C1180" s="181"/>
      <c r="D1180" s="70"/>
      <c r="E1180" s="182"/>
      <c r="F1180" s="65"/>
      <c r="G1180" s="65"/>
    </row>
    <row r="1181" spans="2:7">
      <c r="B1181" s="180"/>
      <c r="C1181" s="181"/>
      <c r="D1181" s="70"/>
      <c r="E1181" s="182"/>
      <c r="F1181" s="65"/>
      <c r="G1181" s="65"/>
    </row>
    <row r="1182" spans="2:7">
      <c r="B1182" s="180"/>
      <c r="C1182" s="181"/>
      <c r="D1182" s="70"/>
      <c r="E1182" s="182"/>
      <c r="F1182" s="65"/>
      <c r="G1182" s="65"/>
    </row>
    <row r="1183" spans="2:7">
      <c r="B1183" s="180"/>
      <c r="C1183" s="181"/>
      <c r="D1183" s="70"/>
      <c r="E1183" s="182"/>
      <c r="F1183" s="65"/>
      <c r="G1183" s="65"/>
    </row>
    <row r="1184" spans="2:7">
      <c r="B1184" s="180"/>
      <c r="C1184" s="181"/>
      <c r="D1184" s="70"/>
      <c r="E1184" s="182"/>
      <c r="F1184" s="65"/>
      <c r="G1184" s="65"/>
    </row>
    <row r="1185" spans="2:7">
      <c r="B1185" s="180"/>
      <c r="C1185" s="181"/>
      <c r="D1185" s="70"/>
      <c r="E1185" s="182"/>
      <c r="F1185" s="65"/>
      <c r="G1185" s="65"/>
    </row>
    <row r="1186" spans="2:7">
      <c r="B1186" s="180"/>
      <c r="C1186" s="181"/>
      <c r="D1186" s="70"/>
      <c r="E1186" s="182"/>
      <c r="F1186" s="65"/>
      <c r="G1186" s="65"/>
    </row>
    <row r="1187" spans="2:7">
      <c r="B1187" s="180"/>
      <c r="C1187" s="181"/>
      <c r="D1187" s="70"/>
      <c r="E1187" s="182"/>
      <c r="F1187" s="65"/>
      <c r="G1187" s="65"/>
    </row>
    <row r="1188" spans="2:7">
      <c r="B1188" s="180"/>
      <c r="C1188" s="181"/>
      <c r="D1188" s="70"/>
      <c r="E1188" s="182"/>
      <c r="F1188" s="65"/>
      <c r="G1188" s="65"/>
    </row>
    <row r="1189" spans="2:7">
      <c r="B1189" s="180"/>
      <c r="C1189" s="181"/>
      <c r="D1189" s="70"/>
      <c r="E1189" s="182"/>
      <c r="F1189" s="65"/>
      <c r="G1189" s="65"/>
    </row>
    <row r="1190" spans="2:7">
      <c r="B1190" s="180"/>
      <c r="C1190" s="181"/>
      <c r="D1190" s="70"/>
      <c r="E1190" s="182"/>
      <c r="F1190" s="65"/>
      <c r="G1190" s="65"/>
    </row>
    <row r="1191" spans="2:7">
      <c r="B1191" s="180"/>
      <c r="C1191" s="181"/>
      <c r="D1191" s="70"/>
      <c r="E1191" s="182"/>
      <c r="F1191" s="65"/>
      <c r="G1191" s="65"/>
    </row>
    <row r="1192" spans="2:7">
      <c r="B1192" s="180"/>
      <c r="C1192" s="181"/>
      <c r="D1192" s="70"/>
      <c r="E1192" s="182"/>
      <c r="F1192" s="65"/>
      <c r="G1192" s="65"/>
    </row>
    <row r="1193" spans="2:7">
      <c r="B1193" s="180"/>
      <c r="C1193" s="181"/>
      <c r="D1193" s="70"/>
      <c r="E1193" s="182"/>
      <c r="F1193" s="65"/>
      <c r="G1193" s="65"/>
    </row>
    <row r="1194" spans="2:7">
      <c r="B1194" s="180"/>
      <c r="C1194" s="181"/>
      <c r="D1194" s="70"/>
      <c r="E1194" s="182"/>
      <c r="F1194" s="65"/>
      <c r="G1194" s="65"/>
    </row>
    <row r="1195" spans="2:7">
      <c r="B1195" s="180"/>
      <c r="C1195" s="181"/>
      <c r="D1195" s="70"/>
      <c r="E1195" s="182"/>
      <c r="F1195" s="65"/>
      <c r="G1195" s="65"/>
    </row>
    <row r="1196" spans="2:7">
      <c r="B1196" s="180"/>
      <c r="C1196" s="181"/>
      <c r="D1196" s="70"/>
      <c r="E1196" s="182"/>
      <c r="F1196" s="65"/>
      <c r="G1196" s="65"/>
    </row>
    <row r="1197" spans="2:7">
      <c r="B1197" s="180"/>
      <c r="C1197" s="181"/>
      <c r="D1197" s="70"/>
      <c r="E1197" s="182"/>
      <c r="F1197" s="65"/>
      <c r="G1197" s="65"/>
    </row>
    <row r="1198" spans="2:7">
      <c r="B1198" s="180"/>
      <c r="C1198" s="181"/>
      <c r="D1198" s="70"/>
      <c r="E1198" s="182"/>
      <c r="F1198" s="65"/>
      <c r="G1198" s="65"/>
    </row>
    <row r="1199" spans="2:7">
      <c r="B1199" s="180"/>
      <c r="C1199" s="181"/>
      <c r="D1199" s="70"/>
      <c r="E1199" s="182"/>
      <c r="F1199" s="65"/>
      <c r="G1199" s="65"/>
    </row>
    <row r="1200" spans="2:7">
      <c r="B1200" s="180"/>
      <c r="C1200" s="181"/>
      <c r="D1200" s="70"/>
      <c r="E1200" s="182"/>
      <c r="F1200" s="65"/>
      <c r="G1200" s="65"/>
    </row>
    <row r="1201" spans="2:7">
      <c r="B1201" s="180"/>
      <c r="C1201" s="181"/>
      <c r="D1201" s="70"/>
      <c r="E1201" s="182"/>
      <c r="F1201" s="65"/>
      <c r="G1201" s="65"/>
    </row>
    <row r="1202" spans="2:7">
      <c r="B1202" s="180"/>
      <c r="C1202" s="181"/>
      <c r="D1202" s="70"/>
      <c r="E1202" s="182"/>
      <c r="F1202" s="65"/>
      <c r="G1202" s="65"/>
    </row>
    <row r="1203" spans="2:7">
      <c r="B1203" s="180"/>
      <c r="C1203" s="181"/>
      <c r="D1203" s="70"/>
      <c r="E1203" s="182"/>
      <c r="F1203" s="65"/>
      <c r="G1203" s="65"/>
    </row>
    <row r="1204" spans="2:7">
      <c r="B1204" s="180"/>
      <c r="C1204" s="181"/>
      <c r="D1204" s="70"/>
      <c r="E1204" s="182"/>
      <c r="F1204" s="65"/>
      <c r="G1204" s="65"/>
    </row>
    <row r="1205" spans="2:7">
      <c r="B1205" s="180"/>
      <c r="C1205" s="181"/>
      <c r="D1205" s="70"/>
      <c r="E1205" s="182"/>
      <c r="F1205" s="65"/>
      <c r="G1205" s="65"/>
    </row>
    <row r="1206" spans="2:7">
      <c r="B1206" s="180"/>
      <c r="C1206" s="181"/>
      <c r="D1206" s="70"/>
      <c r="E1206" s="182"/>
      <c r="F1206" s="65"/>
      <c r="G1206" s="65"/>
    </row>
    <row r="1207" spans="2:7">
      <c r="B1207" s="180"/>
      <c r="C1207" s="181"/>
      <c r="D1207" s="70"/>
      <c r="E1207" s="182"/>
      <c r="F1207" s="65"/>
      <c r="G1207" s="65"/>
    </row>
    <row r="1208" spans="2:7">
      <c r="B1208" s="180"/>
      <c r="C1208" s="181"/>
      <c r="D1208" s="70"/>
      <c r="E1208" s="182"/>
      <c r="F1208" s="65"/>
      <c r="G1208" s="65"/>
    </row>
    <row r="1209" spans="2:7">
      <c r="B1209" s="180"/>
      <c r="C1209" s="181"/>
      <c r="D1209" s="70"/>
      <c r="E1209" s="182"/>
      <c r="F1209" s="65"/>
      <c r="G1209" s="65"/>
    </row>
    <row r="1210" spans="2:7">
      <c r="B1210" s="180"/>
      <c r="C1210" s="181"/>
      <c r="D1210" s="70"/>
      <c r="E1210" s="182"/>
      <c r="F1210" s="65"/>
      <c r="G1210" s="65"/>
    </row>
    <row r="1211" spans="2:7">
      <c r="B1211" s="180"/>
      <c r="C1211" s="181"/>
      <c r="D1211" s="70"/>
      <c r="E1211" s="182"/>
      <c r="F1211" s="65"/>
      <c r="G1211" s="65"/>
    </row>
    <row r="1212" spans="2:7">
      <c r="B1212" s="180"/>
      <c r="C1212" s="181"/>
      <c r="D1212" s="70"/>
      <c r="E1212" s="182"/>
      <c r="F1212" s="65"/>
      <c r="G1212" s="65"/>
    </row>
    <row r="1213" spans="2:7">
      <c r="B1213" s="180"/>
      <c r="C1213" s="181"/>
      <c r="D1213" s="70"/>
      <c r="E1213" s="182"/>
      <c r="F1213" s="65"/>
      <c r="G1213" s="65"/>
    </row>
    <row r="1214" spans="2:7">
      <c r="B1214" s="180"/>
      <c r="C1214" s="181"/>
      <c r="D1214" s="70"/>
      <c r="E1214" s="182"/>
      <c r="F1214" s="65"/>
      <c r="G1214" s="65"/>
    </row>
    <row r="1215" spans="2:7">
      <c r="B1215" s="180"/>
      <c r="C1215" s="181"/>
      <c r="D1215" s="70"/>
      <c r="E1215" s="182"/>
      <c r="F1215" s="65"/>
      <c r="G1215" s="65"/>
    </row>
    <row r="1216" spans="2:7">
      <c r="B1216" s="180"/>
      <c r="C1216" s="181"/>
      <c r="D1216" s="70"/>
      <c r="E1216" s="182"/>
      <c r="F1216" s="65"/>
      <c r="G1216" s="65"/>
    </row>
    <row r="1217" spans="2:7">
      <c r="B1217" s="180"/>
      <c r="C1217" s="181"/>
      <c r="D1217" s="70"/>
      <c r="E1217" s="182"/>
      <c r="F1217" s="65"/>
      <c r="G1217" s="65"/>
    </row>
    <row r="1218" spans="2:7">
      <c r="B1218" s="180"/>
      <c r="C1218" s="181"/>
      <c r="D1218" s="70"/>
      <c r="E1218" s="182"/>
      <c r="F1218" s="65"/>
      <c r="G1218" s="65"/>
    </row>
    <row r="1219" spans="2:7">
      <c r="B1219" s="180"/>
      <c r="C1219" s="181"/>
      <c r="D1219" s="70"/>
      <c r="E1219" s="182"/>
      <c r="F1219" s="65"/>
      <c r="G1219" s="65"/>
    </row>
    <row r="1220" spans="2:7">
      <c r="B1220" s="180"/>
      <c r="C1220" s="181"/>
      <c r="D1220" s="70"/>
      <c r="E1220" s="182"/>
      <c r="F1220" s="65"/>
      <c r="G1220" s="65"/>
    </row>
    <row r="1221" spans="2:7">
      <c r="B1221" s="180"/>
      <c r="C1221" s="181"/>
      <c r="D1221" s="70"/>
      <c r="E1221" s="182"/>
      <c r="F1221" s="65"/>
      <c r="G1221" s="65"/>
    </row>
    <row r="1222" spans="2:7">
      <c r="B1222" s="180"/>
      <c r="C1222" s="181"/>
      <c r="D1222" s="70"/>
      <c r="E1222" s="182"/>
      <c r="F1222" s="65"/>
      <c r="G1222" s="65"/>
    </row>
    <row r="1223" spans="2:7">
      <c r="B1223" s="180"/>
      <c r="C1223" s="181"/>
      <c r="D1223" s="70"/>
      <c r="E1223" s="182"/>
      <c r="F1223" s="65"/>
      <c r="G1223" s="65"/>
    </row>
    <row r="1224" spans="2:7">
      <c r="B1224" s="180"/>
      <c r="C1224" s="181"/>
      <c r="D1224" s="70"/>
      <c r="E1224" s="182"/>
      <c r="F1224" s="65"/>
      <c r="G1224" s="65"/>
    </row>
    <row r="1225" spans="2:7">
      <c r="B1225" s="180"/>
      <c r="C1225" s="181"/>
      <c r="D1225" s="70"/>
      <c r="E1225" s="182"/>
      <c r="F1225" s="65"/>
      <c r="G1225" s="65"/>
    </row>
    <row r="1226" spans="2:7">
      <c r="B1226" s="180"/>
      <c r="C1226" s="181"/>
      <c r="D1226" s="70"/>
      <c r="E1226" s="182"/>
      <c r="F1226" s="65"/>
      <c r="G1226" s="65"/>
    </row>
    <row r="1227" spans="2:7">
      <c r="B1227" s="180"/>
      <c r="C1227" s="181"/>
      <c r="D1227" s="70"/>
      <c r="E1227" s="182"/>
      <c r="F1227" s="65"/>
      <c r="G1227" s="65"/>
    </row>
    <row r="1228" spans="2:7">
      <c r="B1228" s="180"/>
      <c r="C1228" s="181"/>
      <c r="D1228" s="70"/>
      <c r="E1228" s="182"/>
      <c r="F1228" s="65"/>
      <c r="G1228" s="65"/>
    </row>
    <row r="1229" spans="2:7">
      <c r="B1229" s="180"/>
      <c r="C1229" s="181"/>
      <c r="D1229" s="70"/>
      <c r="E1229" s="182"/>
      <c r="F1229" s="65"/>
      <c r="G1229" s="65"/>
    </row>
    <row r="1230" spans="2:7">
      <c r="B1230" s="180"/>
      <c r="C1230" s="181"/>
      <c r="D1230" s="70"/>
      <c r="E1230" s="182"/>
      <c r="F1230" s="65"/>
      <c r="G1230" s="65"/>
    </row>
    <row r="1231" spans="2:7">
      <c r="B1231" s="180"/>
      <c r="C1231" s="181"/>
      <c r="D1231" s="70"/>
      <c r="E1231" s="182"/>
      <c r="F1231" s="65"/>
      <c r="G1231" s="65"/>
    </row>
    <row r="1232" spans="2:7">
      <c r="B1232" s="180"/>
      <c r="C1232" s="181"/>
      <c r="D1232" s="70"/>
      <c r="E1232" s="182"/>
      <c r="F1232" s="65"/>
      <c r="G1232" s="65"/>
    </row>
    <row r="1233" spans="2:7">
      <c r="B1233" s="180"/>
      <c r="C1233" s="181"/>
      <c r="D1233" s="70"/>
      <c r="E1233" s="182"/>
      <c r="F1233" s="65"/>
      <c r="G1233" s="65"/>
    </row>
    <row r="1234" spans="2:7">
      <c r="B1234" s="180"/>
      <c r="C1234" s="181"/>
      <c r="D1234" s="70"/>
      <c r="E1234" s="182"/>
      <c r="F1234" s="65"/>
      <c r="G1234" s="65"/>
    </row>
    <row r="1235" spans="2:7">
      <c r="B1235" s="180"/>
      <c r="C1235" s="181"/>
      <c r="D1235" s="70"/>
      <c r="E1235" s="182"/>
      <c r="F1235" s="65"/>
      <c r="G1235" s="65"/>
    </row>
    <row r="1236" spans="2:7">
      <c r="B1236" s="180"/>
      <c r="C1236" s="181"/>
      <c r="D1236" s="70"/>
      <c r="E1236" s="182"/>
      <c r="F1236" s="65"/>
      <c r="G1236" s="65"/>
    </row>
    <row r="1237" spans="2:7">
      <c r="B1237" s="180"/>
      <c r="C1237" s="181"/>
      <c r="D1237" s="70"/>
      <c r="E1237" s="182"/>
      <c r="F1237" s="65"/>
      <c r="G1237" s="65"/>
    </row>
    <row r="1238" spans="2:7">
      <c r="B1238" s="180"/>
      <c r="C1238" s="181"/>
      <c r="D1238" s="70"/>
      <c r="E1238" s="182"/>
      <c r="F1238" s="65"/>
      <c r="G1238" s="65"/>
    </row>
    <row r="1239" spans="2:7">
      <c r="B1239" s="180"/>
      <c r="C1239" s="181"/>
      <c r="D1239" s="70"/>
      <c r="E1239" s="182"/>
      <c r="F1239" s="65"/>
      <c r="G1239" s="65"/>
    </row>
    <row r="1240" spans="2:7">
      <c r="B1240" s="180"/>
      <c r="C1240" s="181"/>
      <c r="D1240" s="70"/>
      <c r="E1240" s="182"/>
      <c r="F1240" s="65"/>
      <c r="G1240" s="65"/>
    </row>
    <row r="1241" spans="2:7">
      <c r="B1241" s="180"/>
      <c r="C1241" s="181"/>
      <c r="D1241" s="70"/>
      <c r="E1241" s="182"/>
      <c r="F1241" s="65"/>
      <c r="G1241" s="65"/>
    </row>
    <row r="1242" spans="2:7">
      <c r="B1242" s="180"/>
      <c r="C1242" s="181"/>
      <c r="D1242" s="70"/>
      <c r="E1242" s="182"/>
      <c r="F1242" s="65"/>
      <c r="G1242" s="65"/>
    </row>
    <row r="1243" spans="2:7">
      <c r="B1243" s="180"/>
      <c r="C1243" s="181"/>
      <c r="D1243" s="70"/>
      <c r="E1243" s="182"/>
      <c r="F1243" s="65"/>
      <c r="G1243" s="65"/>
    </row>
    <row r="1244" spans="2:7">
      <c r="B1244" s="180"/>
      <c r="C1244" s="181"/>
      <c r="D1244" s="70"/>
      <c r="E1244" s="182"/>
      <c r="F1244" s="65"/>
      <c r="G1244" s="65"/>
    </row>
    <row r="1245" spans="2:7">
      <c r="B1245" s="180"/>
      <c r="C1245" s="181"/>
      <c r="D1245" s="70"/>
      <c r="E1245" s="182"/>
      <c r="F1245" s="65"/>
      <c r="G1245" s="65"/>
    </row>
    <row r="1246" spans="2:7">
      <c r="B1246" s="180"/>
      <c r="C1246" s="181"/>
      <c r="D1246" s="70"/>
      <c r="E1246" s="182"/>
      <c r="F1246" s="65"/>
      <c r="G1246" s="65"/>
    </row>
    <row r="1247" spans="2:7">
      <c r="B1247" s="180"/>
      <c r="C1247" s="181"/>
      <c r="D1247" s="70"/>
      <c r="E1247" s="182"/>
      <c r="F1247" s="65"/>
      <c r="G1247" s="65"/>
    </row>
    <row r="1248" spans="2:7">
      <c r="B1248" s="180"/>
      <c r="C1248" s="181"/>
      <c r="D1248" s="70"/>
      <c r="E1248" s="182"/>
      <c r="F1248" s="65"/>
      <c r="G1248" s="65"/>
    </row>
    <row r="1249" spans="2:7">
      <c r="B1249" s="180"/>
      <c r="C1249" s="181"/>
      <c r="D1249" s="70"/>
      <c r="E1249" s="182"/>
      <c r="F1249" s="65"/>
      <c r="G1249" s="65"/>
    </row>
    <row r="1250" spans="2:7">
      <c r="B1250" s="180"/>
      <c r="C1250" s="181"/>
      <c r="D1250" s="70"/>
      <c r="E1250" s="182"/>
      <c r="F1250" s="65"/>
      <c r="G1250" s="65"/>
    </row>
    <row r="1251" spans="2:7">
      <c r="B1251" s="180"/>
      <c r="C1251" s="181"/>
      <c r="D1251" s="70"/>
      <c r="E1251" s="182"/>
      <c r="F1251" s="65"/>
      <c r="G1251" s="65"/>
    </row>
    <row r="1252" spans="2:7">
      <c r="B1252" s="180"/>
      <c r="C1252" s="181"/>
      <c r="D1252" s="70"/>
      <c r="E1252" s="182"/>
      <c r="F1252" s="65"/>
      <c r="G1252" s="65"/>
    </row>
    <row r="1253" spans="2:7">
      <c r="B1253" s="180"/>
      <c r="C1253" s="181"/>
      <c r="D1253" s="70"/>
      <c r="E1253" s="182"/>
      <c r="F1253" s="65"/>
      <c r="G1253" s="65"/>
    </row>
    <row r="1254" spans="2:7">
      <c r="B1254" s="180"/>
      <c r="C1254" s="181"/>
      <c r="D1254" s="70"/>
      <c r="E1254" s="182"/>
      <c r="F1254" s="65"/>
      <c r="G1254" s="65"/>
    </row>
    <row r="1255" spans="2:7">
      <c r="B1255" s="180"/>
      <c r="C1255" s="181"/>
      <c r="D1255" s="70"/>
      <c r="E1255" s="182"/>
      <c r="F1255" s="65"/>
      <c r="G1255" s="65"/>
    </row>
    <row r="1256" spans="2:7">
      <c r="B1256" s="180"/>
      <c r="C1256" s="181"/>
      <c r="D1256" s="70"/>
      <c r="E1256" s="182"/>
      <c r="F1256" s="65"/>
      <c r="G1256" s="65"/>
    </row>
    <row r="1257" spans="2:7">
      <c r="B1257" s="180"/>
      <c r="C1257" s="181"/>
      <c r="D1257" s="70"/>
      <c r="E1257" s="182"/>
      <c r="F1257" s="65"/>
      <c r="G1257" s="65"/>
    </row>
    <row r="1258" spans="2:7">
      <c r="B1258" s="180"/>
      <c r="C1258" s="181"/>
      <c r="D1258" s="70"/>
      <c r="E1258" s="182"/>
      <c r="F1258" s="65"/>
      <c r="G1258" s="65"/>
    </row>
    <row r="1259" spans="2:7">
      <c r="B1259" s="180"/>
      <c r="C1259" s="181"/>
      <c r="D1259" s="70"/>
      <c r="E1259" s="182"/>
      <c r="F1259" s="65"/>
      <c r="G1259" s="65"/>
    </row>
    <row r="1260" spans="2:7">
      <c r="B1260" s="180"/>
      <c r="C1260" s="181"/>
      <c r="D1260" s="70"/>
      <c r="E1260" s="182"/>
      <c r="F1260" s="65"/>
      <c r="G1260" s="65"/>
    </row>
    <row r="1261" spans="2:7">
      <c r="B1261" s="180"/>
      <c r="C1261" s="181"/>
      <c r="D1261" s="70"/>
      <c r="E1261" s="182"/>
      <c r="F1261" s="65"/>
      <c r="G1261" s="65"/>
    </row>
    <row r="1262" spans="2:7">
      <c r="B1262" s="180"/>
      <c r="C1262" s="181"/>
      <c r="D1262" s="70"/>
      <c r="E1262" s="182"/>
      <c r="F1262" s="65"/>
      <c r="G1262" s="65"/>
    </row>
    <row r="1263" spans="2:7">
      <c r="B1263" s="180"/>
      <c r="C1263" s="181"/>
      <c r="D1263" s="70"/>
      <c r="E1263" s="182"/>
      <c r="F1263" s="65"/>
      <c r="G1263" s="65"/>
    </row>
    <row r="1264" spans="2:7">
      <c r="B1264" s="180"/>
      <c r="C1264" s="181"/>
      <c r="D1264" s="70"/>
      <c r="E1264" s="182"/>
      <c r="F1264" s="65"/>
      <c r="G1264" s="65"/>
    </row>
    <row r="1265" spans="2:7">
      <c r="B1265" s="180"/>
      <c r="C1265" s="181"/>
      <c r="D1265" s="70"/>
      <c r="E1265" s="182"/>
      <c r="F1265" s="65"/>
      <c r="G1265" s="65"/>
    </row>
    <row r="1266" spans="2:7">
      <c r="B1266" s="180"/>
      <c r="C1266" s="181"/>
      <c r="D1266" s="70"/>
      <c r="E1266" s="182"/>
      <c r="F1266" s="65"/>
      <c r="G1266" s="65"/>
    </row>
    <row r="1267" spans="2:7">
      <c r="B1267" s="180"/>
      <c r="C1267" s="181"/>
      <c r="D1267" s="70"/>
      <c r="E1267" s="182"/>
      <c r="F1267" s="65"/>
      <c r="G1267" s="65"/>
    </row>
    <row r="1268" spans="2:7">
      <c r="B1268" s="180"/>
      <c r="C1268" s="181"/>
      <c r="D1268" s="70"/>
      <c r="E1268" s="182"/>
      <c r="F1268" s="65"/>
      <c r="G1268" s="65"/>
    </row>
    <row r="1269" spans="2:7">
      <c r="B1269" s="180"/>
      <c r="C1269" s="181"/>
      <c r="D1269" s="70"/>
      <c r="E1269" s="182"/>
      <c r="F1269" s="65"/>
      <c r="G1269" s="65"/>
    </row>
    <row r="1270" spans="2:7">
      <c r="B1270" s="180"/>
      <c r="C1270" s="181"/>
      <c r="D1270" s="70"/>
      <c r="E1270" s="182"/>
      <c r="F1270" s="65"/>
      <c r="G1270" s="65"/>
    </row>
    <row r="1271" spans="2:7">
      <c r="B1271" s="180"/>
      <c r="C1271" s="181"/>
      <c r="D1271" s="70"/>
      <c r="E1271" s="182"/>
      <c r="F1271" s="65"/>
      <c r="G1271" s="65"/>
    </row>
    <row r="1272" spans="2:7">
      <c r="B1272" s="180"/>
      <c r="C1272" s="181"/>
      <c r="D1272" s="70"/>
      <c r="E1272" s="182"/>
      <c r="F1272" s="65"/>
      <c r="G1272" s="65"/>
    </row>
    <row r="1273" spans="2:7">
      <c r="B1273" s="180"/>
      <c r="C1273" s="181"/>
      <c r="D1273" s="70"/>
      <c r="E1273" s="182"/>
      <c r="F1273" s="65"/>
      <c r="G1273" s="65"/>
    </row>
    <row r="1274" spans="2:7">
      <c r="B1274" s="180"/>
      <c r="C1274" s="181"/>
      <c r="D1274" s="70"/>
      <c r="E1274" s="182"/>
      <c r="F1274" s="65"/>
      <c r="G1274" s="65"/>
    </row>
    <row r="1275" spans="2:7">
      <c r="B1275" s="180"/>
      <c r="C1275" s="181"/>
      <c r="D1275" s="70"/>
      <c r="E1275" s="182"/>
      <c r="F1275" s="65"/>
      <c r="G1275" s="65"/>
    </row>
    <row r="1276" spans="2:7">
      <c r="B1276" s="180"/>
      <c r="C1276" s="181"/>
      <c r="D1276" s="70"/>
      <c r="E1276" s="182"/>
      <c r="F1276" s="65"/>
      <c r="G1276" s="65"/>
    </row>
    <row r="1277" spans="2:7">
      <c r="B1277" s="180"/>
      <c r="C1277" s="181"/>
      <c r="D1277" s="70"/>
      <c r="E1277" s="182"/>
      <c r="F1277" s="65"/>
      <c r="G1277" s="65"/>
    </row>
    <row r="1278" spans="2:7">
      <c r="B1278" s="180"/>
      <c r="C1278" s="181"/>
      <c r="D1278" s="70"/>
      <c r="E1278" s="182"/>
      <c r="F1278" s="65"/>
      <c r="G1278" s="65"/>
    </row>
    <row r="1279" spans="2:7">
      <c r="B1279" s="180"/>
      <c r="C1279" s="181"/>
      <c r="D1279" s="70"/>
      <c r="E1279" s="182"/>
      <c r="F1279" s="65"/>
      <c r="G1279" s="65"/>
    </row>
    <row r="1280" spans="2:7">
      <c r="B1280" s="180"/>
      <c r="C1280" s="181"/>
      <c r="D1280" s="70"/>
      <c r="E1280" s="182"/>
      <c r="F1280" s="65"/>
      <c r="G1280" s="65"/>
    </row>
    <row r="1281" spans="2:7">
      <c r="B1281" s="180"/>
      <c r="C1281" s="181"/>
      <c r="D1281" s="70"/>
      <c r="E1281" s="182"/>
      <c r="F1281" s="65"/>
      <c r="G1281" s="65"/>
    </row>
    <row r="1282" spans="2:7">
      <c r="B1282" s="180"/>
      <c r="C1282" s="181"/>
      <c r="D1282" s="70"/>
      <c r="E1282" s="182"/>
      <c r="F1282" s="65"/>
      <c r="G1282" s="65"/>
    </row>
    <row r="1283" spans="2:7">
      <c r="B1283" s="180"/>
      <c r="C1283" s="181"/>
      <c r="D1283" s="70"/>
      <c r="E1283" s="182"/>
      <c r="F1283" s="65"/>
      <c r="G1283" s="65"/>
    </row>
    <row r="1284" spans="2:7">
      <c r="B1284" s="180"/>
      <c r="C1284" s="181"/>
      <c r="D1284" s="70"/>
      <c r="E1284" s="182"/>
      <c r="F1284" s="65"/>
      <c r="G1284" s="65"/>
    </row>
    <row r="1285" spans="2:7">
      <c r="B1285" s="180"/>
      <c r="C1285" s="181"/>
      <c r="D1285" s="70"/>
      <c r="E1285" s="182"/>
      <c r="F1285" s="65"/>
      <c r="G1285" s="65"/>
    </row>
    <row r="1286" spans="2:7">
      <c r="B1286" s="180"/>
      <c r="C1286" s="181"/>
      <c r="D1286" s="70"/>
      <c r="E1286" s="182"/>
      <c r="F1286" s="65"/>
      <c r="G1286" s="65"/>
    </row>
    <row r="1287" spans="2:7">
      <c r="B1287" s="180"/>
      <c r="C1287" s="181"/>
      <c r="D1287" s="70"/>
      <c r="E1287" s="182"/>
      <c r="F1287" s="65"/>
      <c r="G1287" s="65"/>
    </row>
    <row r="1288" spans="2:7">
      <c r="B1288" s="180"/>
      <c r="C1288" s="181"/>
      <c r="D1288" s="70"/>
      <c r="E1288" s="182"/>
      <c r="F1288" s="65"/>
      <c r="G1288" s="65"/>
    </row>
    <row r="1289" spans="2:7">
      <c r="B1289" s="180"/>
      <c r="C1289" s="181"/>
      <c r="D1289" s="70"/>
      <c r="E1289" s="182"/>
      <c r="F1289" s="65"/>
      <c r="G1289" s="65"/>
    </row>
    <row r="1290" spans="2:7">
      <c r="B1290" s="180"/>
      <c r="C1290" s="181"/>
      <c r="D1290" s="70"/>
      <c r="E1290" s="182"/>
      <c r="F1290" s="65"/>
      <c r="G1290" s="65"/>
    </row>
    <row r="1291" spans="2:7">
      <c r="B1291" s="180"/>
      <c r="C1291" s="181"/>
      <c r="D1291" s="70"/>
      <c r="E1291" s="182"/>
      <c r="F1291" s="65"/>
      <c r="G1291" s="65"/>
    </row>
    <row r="1292" spans="2:7">
      <c r="B1292" s="180"/>
      <c r="C1292" s="181"/>
      <c r="D1292" s="70"/>
      <c r="E1292" s="182"/>
      <c r="F1292" s="65"/>
      <c r="G1292" s="65"/>
    </row>
    <row r="1293" spans="2:7">
      <c r="B1293" s="180"/>
      <c r="C1293" s="181"/>
      <c r="D1293" s="70"/>
      <c r="E1293" s="182"/>
      <c r="F1293" s="65"/>
      <c r="G1293" s="65"/>
    </row>
    <row r="1294" spans="2:7">
      <c r="B1294" s="180"/>
      <c r="C1294" s="181"/>
      <c r="D1294" s="70"/>
      <c r="E1294" s="182"/>
      <c r="F1294" s="65"/>
      <c r="G1294" s="65"/>
    </row>
    <row r="1295" spans="2:7">
      <c r="B1295" s="180"/>
      <c r="C1295" s="181"/>
      <c r="D1295" s="70"/>
      <c r="E1295" s="182"/>
      <c r="F1295" s="65"/>
      <c r="G1295" s="65"/>
    </row>
    <row r="1296" spans="2:7">
      <c r="B1296" s="180"/>
      <c r="C1296" s="181"/>
      <c r="D1296" s="70"/>
      <c r="E1296" s="182"/>
      <c r="F1296" s="65"/>
      <c r="G1296" s="65"/>
    </row>
    <row r="1297" spans="2:7">
      <c r="B1297" s="180"/>
      <c r="C1297" s="181"/>
      <c r="D1297" s="70"/>
      <c r="E1297" s="182"/>
      <c r="F1297" s="65"/>
      <c r="G1297" s="65"/>
    </row>
    <row r="1298" spans="2:7">
      <c r="B1298" s="180"/>
      <c r="C1298" s="181"/>
      <c r="D1298" s="70"/>
      <c r="E1298" s="182"/>
      <c r="F1298" s="65"/>
      <c r="G1298" s="65"/>
    </row>
    <row r="1299" spans="2:7">
      <c r="B1299" s="180"/>
      <c r="C1299" s="181"/>
      <c r="D1299" s="70"/>
      <c r="E1299" s="182"/>
      <c r="F1299" s="65"/>
      <c r="G1299" s="65"/>
    </row>
    <row r="1300" spans="2:7">
      <c r="B1300" s="180"/>
      <c r="C1300" s="181"/>
      <c r="D1300" s="70"/>
      <c r="E1300" s="182"/>
      <c r="F1300" s="65"/>
      <c r="G1300" s="65"/>
    </row>
    <row r="1301" spans="2:7">
      <c r="B1301" s="180"/>
      <c r="C1301" s="181"/>
      <c r="D1301" s="70"/>
      <c r="E1301" s="182"/>
      <c r="F1301" s="65"/>
      <c r="G1301" s="65"/>
    </row>
    <row r="1302" spans="2:7">
      <c r="B1302" s="180"/>
      <c r="C1302" s="181"/>
      <c r="D1302" s="70"/>
      <c r="E1302" s="182"/>
      <c r="F1302" s="65"/>
      <c r="G1302" s="65"/>
    </row>
    <row r="1303" spans="2:7">
      <c r="B1303" s="180"/>
      <c r="C1303" s="181"/>
      <c r="D1303" s="70"/>
      <c r="E1303" s="182"/>
      <c r="F1303" s="65"/>
      <c r="G1303" s="65"/>
    </row>
    <row r="1304" spans="2:7">
      <c r="B1304" s="180"/>
      <c r="C1304" s="181"/>
      <c r="D1304" s="70"/>
      <c r="E1304" s="182"/>
      <c r="F1304" s="65"/>
      <c r="G1304" s="65"/>
    </row>
    <row r="1305" spans="2:7">
      <c r="B1305" s="180"/>
      <c r="C1305" s="181"/>
      <c r="D1305" s="70"/>
      <c r="E1305" s="182"/>
      <c r="F1305" s="65"/>
      <c r="G1305" s="65"/>
    </row>
    <row r="1306" spans="2:7">
      <c r="B1306" s="180"/>
      <c r="C1306" s="181"/>
      <c r="D1306" s="70"/>
      <c r="E1306" s="182"/>
      <c r="F1306" s="65"/>
      <c r="G1306" s="65"/>
    </row>
    <row r="1307" spans="2:7">
      <c r="B1307" s="180"/>
      <c r="C1307" s="181"/>
      <c r="D1307" s="70"/>
      <c r="E1307" s="182"/>
      <c r="F1307" s="65"/>
      <c r="G1307" s="65"/>
    </row>
    <row r="1308" spans="2:7">
      <c r="B1308" s="180"/>
      <c r="C1308" s="181"/>
      <c r="D1308" s="70"/>
      <c r="E1308" s="182"/>
      <c r="F1308" s="65"/>
      <c r="G1308" s="65"/>
    </row>
    <row r="1309" spans="2:7">
      <c r="B1309" s="180"/>
      <c r="C1309" s="181"/>
      <c r="D1309" s="70"/>
      <c r="E1309" s="182"/>
      <c r="F1309" s="65"/>
      <c r="G1309" s="65"/>
    </row>
    <row r="1310" spans="2:7">
      <c r="B1310" s="180"/>
      <c r="C1310" s="181"/>
      <c r="D1310" s="70"/>
      <c r="E1310" s="182"/>
      <c r="F1310" s="65"/>
      <c r="G1310" s="65"/>
    </row>
    <row r="1311" spans="2:7">
      <c r="B1311" s="180"/>
      <c r="C1311" s="181"/>
      <c r="D1311" s="70"/>
      <c r="E1311" s="182"/>
      <c r="F1311" s="65"/>
      <c r="G1311" s="65"/>
    </row>
    <row r="1312" spans="2:7">
      <c r="B1312" s="180"/>
      <c r="C1312" s="181"/>
      <c r="D1312" s="70"/>
      <c r="E1312" s="182"/>
      <c r="F1312" s="65"/>
      <c r="G1312" s="65"/>
    </row>
    <row r="1313" spans="2:7">
      <c r="B1313" s="180"/>
      <c r="C1313" s="181"/>
      <c r="D1313" s="70"/>
      <c r="E1313" s="182"/>
      <c r="F1313" s="65"/>
      <c r="G1313" s="65"/>
    </row>
    <row r="1314" spans="2:7">
      <c r="B1314" s="180"/>
      <c r="C1314" s="181"/>
      <c r="D1314" s="70"/>
      <c r="E1314" s="182"/>
      <c r="F1314" s="65"/>
      <c r="G1314" s="65"/>
    </row>
    <row r="1315" spans="2:7">
      <c r="B1315" s="180"/>
      <c r="C1315" s="181"/>
      <c r="D1315" s="70"/>
      <c r="E1315" s="182"/>
      <c r="F1315" s="65"/>
      <c r="G1315" s="65"/>
    </row>
    <row r="1316" spans="2:7">
      <c r="B1316" s="180"/>
      <c r="C1316" s="181"/>
      <c r="D1316" s="70"/>
      <c r="E1316" s="182"/>
      <c r="F1316" s="65"/>
      <c r="G1316" s="65"/>
    </row>
    <row r="1317" spans="2:7">
      <c r="B1317" s="180"/>
      <c r="C1317" s="181"/>
      <c r="D1317" s="70"/>
      <c r="E1317" s="182"/>
      <c r="F1317" s="65"/>
      <c r="G1317" s="65"/>
    </row>
    <row r="1318" spans="2:7">
      <c r="B1318" s="180"/>
      <c r="C1318" s="181"/>
      <c r="D1318" s="70"/>
      <c r="E1318" s="182"/>
      <c r="F1318" s="65"/>
      <c r="G1318" s="65"/>
    </row>
    <row r="1319" spans="2:7">
      <c r="B1319" s="180"/>
      <c r="C1319" s="181"/>
      <c r="D1319" s="70"/>
      <c r="E1319" s="182"/>
      <c r="F1319" s="65"/>
      <c r="G1319" s="65"/>
    </row>
    <row r="1320" spans="2:7">
      <c r="B1320" s="180"/>
      <c r="C1320" s="181"/>
      <c r="D1320" s="70"/>
      <c r="E1320" s="182"/>
      <c r="F1320" s="65"/>
      <c r="G1320" s="65"/>
    </row>
    <row r="1321" spans="2:7">
      <c r="B1321" s="180"/>
      <c r="C1321" s="181"/>
      <c r="D1321" s="70"/>
      <c r="E1321" s="182"/>
      <c r="F1321" s="65"/>
      <c r="G1321" s="65"/>
    </row>
    <row r="1322" spans="2:7">
      <c r="B1322" s="180"/>
      <c r="C1322" s="181"/>
      <c r="D1322" s="70"/>
      <c r="E1322" s="182"/>
      <c r="F1322" s="65"/>
      <c r="G1322" s="65"/>
    </row>
    <row r="1323" spans="2:7">
      <c r="B1323" s="180"/>
      <c r="C1323" s="181"/>
      <c r="D1323" s="70"/>
      <c r="E1323" s="182"/>
      <c r="F1323" s="65"/>
      <c r="G1323" s="65"/>
    </row>
    <row r="1324" spans="2:7">
      <c r="B1324" s="180"/>
      <c r="C1324" s="181"/>
      <c r="D1324" s="70"/>
      <c r="E1324" s="182"/>
      <c r="F1324" s="65"/>
      <c r="G1324" s="65"/>
    </row>
    <row r="1325" spans="2:7">
      <c r="B1325" s="180"/>
      <c r="C1325" s="181"/>
      <c r="D1325" s="70"/>
      <c r="E1325" s="182"/>
      <c r="F1325" s="65"/>
      <c r="G1325" s="65"/>
    </row>
    <row r="1326" spans="2:7">
      <c r="B1326" s="180"/>
      <c r="C1326" s="181"/>
      <c r="D1326" s="70"/>
      <c r="E1326" s="182"/>
      <c r="F1326" s="65"/>
      <c r="G1326" s="65"/>
    </row>
    <row r="1327" spans="2:7">
      <c r="B1327" s="180"/>
      <c r="C1327" s="181"/>
      <c r="D1327" s="70"/>
      <c r="E1327" s="182"/>
      <c r="F1327" s="65"/>
      <c r="G1327" s="65"/>
    </row>
    <row r="1328" spans="2:7">
      <c r="B1328" s="180"/>
      <c r="C1328" s="181"/>
      <c r="D1328" s="70"/>
      <c r="E1328" s="182"/>
      <c r="F1328" s="65"/>
      <c r="G1328" s="65"/>
    </row>
    <row r="1329" spans="2:7">
      <c r="B1329" s="180"/>
      <c r="C1329" s="181"/>
      <c r="D1329" s="70"/>
      <c r="E1329" s="182"/>
      <c r="F1329" s="65"/>
      <c r="G1329" s="65"/>
    </row>
    <row r="1330" spans="2:7">
      <c r="B1330" s="180"/>
      <c r="C1330" s="181"/>
      <c r="D1330" s="70"/>
      <c r="E1330" s="182"/>
      <c r="F1330" s="65"/>
      <c r="G1330" s="65"/>
    </row>
    <row r="1331" spans="2:7">
      <c r="B1331" s="180"/>
      <c r="C1331" s="181"/>
      <c r="D1331" s="70"/>
      <c r="E1331" s="182"/>
      <c r="F1331" s="65"/>
      <c r="G1331" s="65"/>
    </row>
    <row r="1332" spans="2:7">
      <c r="B1332" s="180"/>
      <c r="C1332" s="181"/>
      <c r="D1332" s="70"/>
      <c r="E1332" s="182"/>
      <c r="F1332" s="65"/>
      <c r="G1332" s="65"/>
    </row>
    <row r="1333" spans="2:7">
      <c r="B1333" s="180"/>
      <c r="C1333" s="181"/>
      <c r="D1333" s="70"/>
      <c r="E1333" s="182"/>
      <c r="F1333" s="65"/>
      <c r="G1333" s="65"/>
    </row>
    <row r="1334" spans="2:7">
      <c r="B1334" s="180"/>
      <c r="C1334" s="181"/>
      <c r="D1334" s="70"/>
      <c r="E1334" s="182"/>
      <c r="F1334" s="65"/>
      <c r="G1334" s="65"/>
    </row>
    <row r="1335" spans="2:7">
      <c r="B1335" s="180"/>
      <c r="C1335" s="181"/>
      <c r="D1335" s="70"/>
      <c r="E1335" s="182"/>
      <c r="F1335" s="65"/>
      <c r="G1335" s="65"/>
    </row>
    <row r="1336" spans="2:7">
      <c r="B1336" s="180"/>
      <c r="C1336" s="181"/>
      <c r="D1336" s="70"/>
      <c r="E1336" s="182"/>
      <c r="F1336" s="65"/>
      <c r="G1336" s="65"/>
    </row>
    <row r="1337" spans="2:7">
      <c r="B1337" s="180"/>
      <c r="C1337" s="181"/>
      <c r="D1337" s="70"/>
      <c r="E1337" s="182"/>
      <c r="F1337" s="65"/>
      <c r="G1337" s="65"/>
    </row>
    <row r="1338" spans="2:7">
      <c r="B1338" s="180"/>
      <c r="C1338" s="181"/>
      <c r="D1338" s="70"/>
      <c r="E1338" s="182"/>
      <c r="F1338" s="65"/>
      <c r="G1338" s="65"/>
    </row>
    <row r="1339" spans="2:7">
      <c r="B1339" s="180"/>
      <c r="C1339" s="181"/>
      <c r="D1339" s="70"/>
      <c r="E1339" s="182"/>
      <c r="F1339" s="65"/>
      <c r="G1339" s="65"/>
    </row>
    <row r="1340" spans="2:7">
      <c r="B1340" s="180"/>
      <c r="C1340" s="181"/>
      <c r="D1340" s="70"/>
      <c r="E1340" s="182"/>
      <c r="F1340" s="65"/>
      <c r="G1340" s="65"/>
    </row>
    <row r="1341" spans="2:7">
      <c r="B1341" s="180"/>
      <c r="C1341" s="181"/>
      <c r="D1341" s="70"/>
      <c r="E1341" s="182"/>
      <c r="F1341" s="65"/>
      <c r="G1341" s="65"/>
    </row>
    <row r="1342" spans="2:7">
      <c r="B1342" s="180"/>
      <c r="C1342" s="181"/>
      <c r="D1342" s="70"/>
      <c r="E1342" s="182"/>
      <c r="F1342" s="65"/>
      <c r="G1342" s="65"/>
    </row>
    <row r="1343" spans="2:7">
      <c r="B1343" s="180"/>
      <c r="C1343" s="181"/>
      <c r="D1343" s="70"/>
      <c r="E1343" s="182"/>
      <c r="F1343" s="65"/>
      <c r="G1343" s="65"/>
    </row>
    <row r="1344" spans="2:7">
      <c r="B1344" s="180"/>
      <c r="C1344" s="181"/>
      <c r="D1344" s="70"/>
      <c r="E1344" s="182"/>
      <c r="F1344" s="65"/>
      <c r="G1344" s="65"/>
    </row>
    <row r="1345" spans="2:7">
      <c r="B1345" s="180"/>
      <c r="C1345" s="181"/>
      <c r="D1345" s="70"/>
      <c r="E1345" s="182"/>
      <c r="F1345" s="65"/>
      <c r="G1345" s="65"/>
    </row>
    <row r="1346" spans="2:7">
      <c r="B1346" s="180"/>
      <c r="C1346" s="181"/>
      <c r="D1346" s="70"/>
      <c r="E1346" s="182"/>
      <c r="F1346" s="65"/>
      <c r="G1346" s="65"/>
    </row>
    <row r="1347" spans="2:7">
      <c r="B1347" s="180"/>
      <c r="C1347" s="181"/>
      <c r="D1347" s="70"/>
      <c r="E1347" s="182"/>
      <c r="F1347" s="65"/>
      <c r="G1347" s="65"/>
    </row>
    <row r="1348" spans="2:7">
      <c r="B1348" s="180"/>
      <c r="C1348" s="181"/>
      <c r="D1348" s="70"/>
      <c r="E1348" s="182"/>
      <c r="F1348" s="65"/>
      <c r="G1348" s="65"/>
    </row>
    <row r="1349" spans="2:7">
      <c r="B1349" s="180"/>
      <c r="C1349" s="181"/>
      <c r="D1349" s="70"/>
      <c r="E1349" s="182"/>
      <c r="F1349" s="65"/>
      <c r="G1349" s="65"/>
    </row>
    <row r="1350" spans="2:7">
      <c r="B1350" s="180"/>
      <c r="C1350" s="181"/>
      <c r="D1350" s="70"/>
      <c r="E1350" s="182"/>
      <c r="F1350" s="65"/>
      <c r="G1350" s="65"/>
    </row>
    <row r="1351" spans="2:7">
      <c r="B1351" s="180"/>
      <c r="C1351" s="181"/>
      <c r="D1351" s="70"/>
      <c r="E1351" s="182"/>
      <c r="F1351" s="65"/>
      <c r="G1351" s="65"/>
    </row>
    <row r="1352" spans="2:7">
      <c r="B1352" s="180"/>
      <c r="C1352" s="181"/>
      <c r="D1352" s="70"/>
      <c r="E1352" s="182"/>
      <c r="F1352" s="65"/>
      <c r="G1352" s="65"/>
    </row>
    <row r="1353" spans="2:7">
      <c r="B1353" s="180"/>
      <c r="C1353" s="181"/>
      <c r="D1353" s="70"/>
      <c r="E1353" s="182"/>
      <c r="F1353" s="65"/>
      <c r="G1353" s="65"/>
    </row>
    <row r="1354" spans="2:7">
      <c r="B1354" s="180"/>
      <c r="C1354" s="181"/>
      <c r="D1354" s="70"/>
      <c r="E1354" s="182"/>
      <c r="F1354" s="65"/>
      <c r="G1354" s="65"/>
    </row>
    <row r="1355" spans="2:7">
      <c r="B1355" s="180"/>
      <c r="C1355" s="181"/>
      <c r="D1355" s="70"/>
      <c r="E1355" s="182"/>
      <c r="F1355" s="65"/>
      <c r="G1355" s="65"/>
    </row>
    <row r="1356" spans="2:7">
      <c r="B1356" s="180"/>
      <c r="C1356" s="181"/>
      <c r="D1356" s="70"/>
      <c r="E1356" s="182"/>
      <c r="F1356" s="65"/>
      <c r="G1356" s="65"/>
    </row>
    <row r="1357" spans="2:7">
      <c r="B1357" s="180"/>
      <c r="C1357" s="181"/>
      <c r="D1357" s="70"/>
      <c r="E1357" s="182"/>
      <c r="F1357" s="65"/>
      <c r="G1357" s="65"/>
    </row>
    <row r="1358" spans="2:7">
      <c r="B1358" s="180"/>
      <c r="C1358" s="181"/>
      <c r="D1358" s="70"/>
      <c r="E1358" s="182"/>
      <c r="F1358" s="65"/>
      <c r="G1358" s="65"/>
    </row>
    <row r="1359" spans="2:7">
      <c r="B1359" s="180"/>
      <c r="C1359" s="181"/>
      <c r="D1359" s="70"/>
      <c r="E1359" s="182"/>
      <c r="F1359" s="65"/>
      <c r="G1359" s="65"/>
    </row>
    <row r="1360" spans="2:7">
      <c r="B1360" s="180"/>
      <c r="C1360" s="181"/>
      <c r="D1360" s="70"/>
      <c r="E1360" s="182"/>
      <c r="F1360" s="65"/>
      <c r="G1360" s="65"/>
    </row>
    <row r="1361" spans="2:7">
      <c r="B1361" s="180"/>
      <c r="C1361" s="181"/>
      <c r="D1361" s="70"/>
      <c r="E1361" s="182"/>
      <c r="F1361" s="65"/>
      <c r="G1361" s="65"/>
    </row>
    <row r="1362" spans="2:7">
      <c r="B1362" s="180"/>
      <c r="C1362" s="181"/>
      <c r="D1362" s="70"/>
      <c r="E1362" s="182"/>
      <c r="F1362" s="65"/>
      <c r="G1362" s="65"/>
    </row>
    <row r="1363" spans="2:7">
      <c r="B1363" s="180"/>
      <c r="C1363" s="181"/>
      <c r="D1363" s="70"/>
      <c r="E1363" s="182"/>
      <c r="F1363" s="65"/>
      <c r="G1363" s="65"/>
    </row>
    <row r="1364" spans="2:7">
      <c r="B1364" s="180"/>
      <c r="C1364" s="181"/>
      <c r="D1364" s="70"/>
      <c r="E1364" s="182"/>
      <c r="F1364" s="65"/>
      <c r="G1364" s="65"/>
    </row>
    <row r="1365" spans="2:7">
      <c r="B1365" s="180"/>
      <c r="C1365" s="181"/>
      <c r="D1365" s="70"/>
      <c r="E1365" s="182"/>
      <c r="F1365" s="65"/>
      <c r="G1365" s="65"/>
    </row>
    <row r="1366" spans="2:7">
      <c r="B1366" s="180"/>
      <c r="C1366" s="181"/>
      <c r="D1366" s="70"/>
      <c r="E1366" s="182"/>
      <c r="F1366" s="65"/>
      <c r="G1366" s="65"/>
    </row>
    <row r="1367" spans="2:7">
      <c r="B1367" s="180"/>
      <c r="C1367" s="181"/>
      <c r="D1367" s="70"/>
      <c r="E1367" s="182"/>
      <c r="F1367" s="65"/>
      <c r="G1367" s="65"/>
    </row>
    <row r="1368" spans="2:7">
      <c r="B1368" s="180"/>
      <c r="C1368" s="181"/>
      <c r="D1368" s="70"/>
      <c r="E1368" s="182"/>
      <c r="F1368" s="65"/>
      <c r="G1368" s="65"/>
    </row>
    <row r="1369" spans="2:7">
      <c r="B1369" s="180"/>
      <c r="C1369" s="181"/>
      <c r="D1369" s="70"/>
      <c r="E1369" s="182"/>
      <c r="F1369" s="65"/>
      <c r="G1369" s="65"/>
    </row>
    <row r="1370" spans="2:7">
      <c r="B1370" s="180"/>
      <c r="C1370" s="181"/>
      <c r="D1370" s="70"/>
      <c r="E1370" s="182"/>
      <c r="F1370" s="65"/>
      <c r="G1370" s="65"/>
    </row>
    <row r="1371" spans="2:7">
      <c r="B1371" s="180"/>
      <c r="C1371" s="181"/>
      <c r="D1371" s="70"/>
      <c r="E1371" s="182"/>
      <c r="F1371" s="65"/>
      <c r="G1371" s="65"/>
    </row>
    <row r="1372" spans="2:7">
      <c r="B1372" s="180"/>
      <c r="C1372" s="181"/>
      <c r="D1372" s="70"/>
      <c r="E1372" s="182"/>
      <c r="F1372" s="65"/>
      <c r="G1372" s="65"/>
    </row>
    <row r="1373" spans="2:7">
      <c r="B1373" s="180"/>
      <c r="C1373" s="181"/>
      <c r="D1373" s="70"/>
      <c r="E1373" s="182"/>
      <c r="F1373" s="65"/>
      <c r="G1373" s="65"/>
    </row>
    <row r="1374" spans="2:7">
      <c r="B1374" s="180"/>
      <c r="C1374" s="181"/>
      <c r="D1374" s="70"/>
      <c r="E1374" s="182"/>
      <c r="F1374" s="65"/>
      <c r="G1374" s="65"/>
    </row>
    <row r="1375" spans="2:7">
      <c r="B1375" s="180"/>
      <c r="C1375" s="181"/>
      <c r="D1375" s="70"/>
      <c r="E1375" s="182"/>
      <c r="F1375" s="65"/>
      <c r="G1375" s="65"/>
    </row>
    <row r="1376" spans="2:7">
      <c r="B1376" s="180"/>
      <c r="C1376" s="181"/>
      <c r="D1376" s="70"/>
      <c r="E1376" s="182"/>
      <c r="F1376" s="65"/>
      <c r="G1376" s="65"/>
    </row>
    <row r="1377" spans="2:7">
      <c r="B1377" s="180"/>
      <c r="C1377" s="181"/>
      <c r="D1377" s="70"/>
      <c r="E1377" s="182"/>
      <c r="F1377" s="65"/>
      <c r="G1377" s="65"/>
    </row>
    <row r="1378" spans="2:7">
      <c r="B1378" s="180"/>
      <c r="C1378" s="181"/>
      <c r="D1378" s="70"/>
      <c r="E1378" s="182"/>
      <c r="F1378" s="65"/>
      <c r="G1378" s="65"/>
    </row>
    <row r="1379" spans="2:7">
      <c r="B1379" s="180"/>
      <c r="C1379" s="181"/>
      <c r="D1379" s="70"/>
      <c r="E1379" s="182"/>
      <c r="F1379" s="65"/>
      <c r="G1379" s="65"/>
    </row>
    <row r="1380" spans="2:7">
      <c r="B1380" s="180"/>
      <c r="C1380" s="181"/>
      <c r="D1380" s="70"/>
      <c r="E1380" s="182"/>
      <c r="F1380" s="65"/>
      <c r="G1380" s="65"/>
    </row>
    <row r="1381" spans="2:7">
      <c r="B1381" s="180"/>
      <c r="C1381" s="181"/>
      <c r="D1381" s="70"/>
      <c r="E1381" s="182"/>
      <c r="F1381" s="65"/>
      <c r="G1381" s="65"/>
    </row>
    <row r="1382" spans="2:7">
      <c r="B1382" s="180"/>
      <c r="C1382" s="181"/>
      <c r="D1382" s="70"/>
      <c r="E1382" s="182"/>
      <c r="F1382" s="65"/>
      <c r="G1382" s="65"/>
    </row>
    <row r="1383" spans="2:7">
      <c r="B1383" s="180"/>
      <c r="C1383" s="181"/>
      <c r="D1383" s="70"/>
      <c r="E1383" s="182"/>
      <c r="F1383" s="65"/>
      <c r="G1383" s="65"/>
    </row>
    <row r="1384" spans="2:7">
      <c r="B1384" s="180"/>
      <c r="C1384" s="181"/>
      <c r="D1384" s="70"/>
      <c r="E1384" s="182"/>
      <c r="F1384" s="65"/>
      <c r="G1384" s="65"/>
    </row>
    <row r="1385" spans="2:7">
      <c r="B1385" s="180"/>
      <c r="C1385" s="181"/>
      <c r="D1385" s="70"/>
      <c r="E1385" s="182"/>
      <c r="F1385" s="65"/>
      <c r="G1385" s="65"/>
    </row>
    <row r="1386" spans="2:7">
      <c r="B1386" s="180"/>
      <c r="C1386" s="181"/>
      <c r="D1386" s="70"/>
      <c r="E1386" s="182"/>
      <c r="F1386" s="65"/>
      <c r="G1386" s="65"/>
    </row>
    <row r="1387" spans="2:7">
      <c r="B1387" s="180"/>
      <c r="C1387" s="181"/>
      <c r="D1387" s="70"/>
      <c r="E1387" s="182"/>
      <c r="F1387" s="65"/>
      <c r="G1387" s="65"/>
    </row>
    <row r="1388" spans="2:7">
      <c r="B1388" s="180"/>
      <c r="C1388" s="181"/>
      <c r="D1388" s="70"/>
      <c r="E1388" s="182"/>
      <c r="F1388" s="65"/>
      <c r="G1388" s="65"/>
    </row>
    <row r="1389" spans="2:7">
      <c r="B1389" s="180"/>
      <c r="C1389" s="181"/>
      <c r="D1389" s="70"/>
      <c r="E1389" s="182"/>
      <c r="F1389" s="65"/>
      <c r="G1389" s="65"/>
    </row>
    <row r="1390" spans="2:7">
      <c r="B1390" s="180"/>
      <c r="C1390" s="181"/>
      <c r="D1390" s="70"/>
      <c r="E1390" s="182"/>
      <c r="F1390" s="65"/>
      <c r="G1390" s="65"/>
    </row>
    <row r="1391" spans="2:7">
      <c r="B1391" s="180"/>
      <c r="C1391" s="181"/>
      <c r="D1391" s="70"/>
      <c r="E1391" s="182"/>
    </row>
    <row r="1392" spans="2:7">
      <c r="B1392" s="180"/>
      <c r="C1392" s="181"/>
      <c r="D1392" s="70"/>
      <c r="E1392" s="182"/>
    </row>
    <row r="1393" spans="2:5">
      <c r="B1393" s="180"/>
      <c r="C1393" s="181"/>
      <c r="D1393" s="70"/>
      <c r="E1393" s="182"/>
    </row>
  </sheetData>
  <mergeCells count="2">
    <mergeCell ref="A6:E6"/>
    <mergeCell ref="C7:D7"/>
  </mergeCells>
  <pageMargins left="0.25" right="0.25" top="0.75" bottom="0.75" header="0.3" footer="0.3"/>
  <pageSetup paperSize="9" scale="86" fitToHeight="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B1FF-2AB8-4FDB-8EA9-2E164D6EF2B1}">
  <dimension ref="B2:N61"/>
  <sheetViews>
    <sheetView rightToLeft="1" topLeftCell="A6" workbookViewId="0">
      <selection activeCell="H6" sqref="H6:H39"/>
    </sheetView>
  </sheetViews>
  <sheetFormatPr defaultRowHeight="14.25"/>
  <cols>
    <col min="2" max="2" width="35.75" bestFit="1" customWidth="1"/>
    <col min="3" max="3" width="14.375" customWidth="1"/>
    <col min="4" max="4" width="20.5" customWidth="1"/>
    <col min="5" max="5" width="14.625" bestFit="1" customWidth="1"/>
    <col min="6" max="6" width="13" bestFit="1" customWidth="1"/>
    <col min="7" max="7" width="19.25" customWidth="1"/>
    <col min="8" max="8" width="24.25" bestFit="1" customWidth="1"/>
    <col min="12" max="12" width="14.5" bestFit="1" customWidth="1"/>
  </cols>
  <sheetData>
    <row r="2" spans="2:9" ht="45">
      <c r="H2" s="34" t="s">
        <v>67</v>
      </c>
    </row>
    <row r="3" spans="2:9" ht="15">
      <c r="B3" s="44" t="s">
        <v>68</v>
      </c>
      <c r="C3" s="45"/>
      <c r="D3" s="44" t="s">
        <v>18</v>
      </c>
      <c r="E3" s="44" t="s">
        <v>1</v>
      </c>
      <c r="F3" s="44" t="s">
        <v>19</v>
      </c>
      <c r="G3" s="44" t="s">
        <v>20</v>
      </c>
      <c r="H3" s="44" t="s">
        <v>21</v>
      </c>
    </row>
    <row r="4" spans="2:9" ht="15">
      <c r="B4" s="44" t="s">
        <v>6</v>
      </c>
      <c r="C4" s="46"/>
      <c r="D4" s="47" t="s">
        <v>22</v>
      </c>
      <c r="E4" s="47" t="s">
        <v>44</v>
      </c>
      <c r="F4" s="47" t="s">
        <v>22</v>
      </c>
      <c r="G4" s="47" t="s">
        <v>36</v>
      </c>
      <c r="H4" s="47" t="s">
        <v>36</v>
      </c>
    </row>
    <row r="5" spans="2:9" ht="63" customHeight="1">
      <c r="B5" s="44" t="s">
        <v>7</v>
      </c>
      <c r="C5" s="44" t="s">
        <v>3</v>
      </c>
      <c r="D5" s="48" t="s">
        <v>23</v>
      </c>
      <c r="E5" s="48" t="s">
        <v>45</v>
      </c>
      <c r="F5" s="48" t="s">
        <v>35</v>
      </c>
      <c r="G5" s="49" t="s">
        <v>53</v>
      </c>
      <c r="H5" s="48" t="s">
        <v>37</v>
      </c>
    </row>
    <row r="6" spans="2:9" ht="15">
      <c r="B6" s="3" t="s">
        <v>8</v>
      </c>
      <c r="C6" s="38">
        <v>1700</v>
      </c>
      <c r="D6" s="50">
        <f>782*C6</f>
        <v>1329400</v>
      </c>
      <c r="E6" s="387">
        <f>930*800</f>
        <v>744000</v>
      </c>
      <c r="F6" s="50">
        <f>945*C6</f>
        <v>1606500</v>
      </c>
      <c r="G6" s="50">
        <f>660*C6</f>
        <v>1122000</v>
      </c>
      <c r="H6" s="50">
        <f>800*C6</f>
        <v>1360000</v>
      </c>
      <c r="I6" t="s">
        <v>388</v>
      </c>
    </row>
    <row r="7" spans="2:9" ht="15">
      <c r="B7" s="3" t="s">
        <v>389</v>
      </c>
      <c r="C7" s="38"/>
      <c r="D7" s="50"/>
      <c r="E7" s="387">
        <v>400</v>
      </c>
      <c r="F7" s="50"/>
      <c r="G7" s="50"/>
      <c r="H7" s="50"/>
    </row>
    <row r="8" spans="2:9" ht="15">
      <c r="B8" s="3" t="s">
        <v>390</v>
      </c>
      <c r="C8" s="38"/>
      <c r="D8" s="50"/>
      <c r="E8" s="387">
        <v>835</v>
      </c>
      <c r="F8" s="50"/>
      <c r="G8" s="50"/>
      <c r="H8" s="50"/>
    </row>
    <row r="9" spans="2:9" ht="15">
      <c r="B9" s="3" t="s">
        <v>42</v>
      </c>
      <c r="C9" s="38">
        <v>32</v>
      </c>
      <c r="D9" s="50">
        <f>5000*C9</f>
        <v>160000</v>
      </c>
      <c r="E9" s="50">
        <v>161200</v>
      </c>
      <c r="F9" s="50">
        <f>5500*C9</f>
        <v>176000</v>
      </c>
      <c r="G9" s="51">
        <f>4750*C9</f>
        <v>152000</v>
      </c>
      <c r="H9" s="50">
        <f>5600*C9</f>
        <v>179200</v>
      </c>
    </row>
    <row r="10" spans="2:9" ht="15">
      <c r="B10" s="3" t="s">
        <v>31</v>
      </c>
      <c r="C10" s="38">
        <v>1</v>
      </c>
      <c r="D10" s="50">
        <f>4000+15000+800</f>
        <v>19800</v>
      </c>
      <c r="E10" s="50">
        <f>11000+6000</f>
        <v>17000</v>
      </c>
      <c r="F10" s="50">
        <f>7*C6</f>
        <v>11900</v>
      </c>
      <c r="G10" s="51">
        <v>11500</v>
      </c>
      <c r="H10" s="50">
        <v>0</v>
      </c>
      <c r="I10" t="s">
        <v>379</v>
      </c>
    </row>
    <row r="11" spans="2:9" ht="15">
      <c r="B11" s="3" t="s">
        <v>10</v>
      </c>
      <c r="C11" s="38">
        <v>0</v>
      </c>
      <c r="D11" s="50">
        <f>7*C11</f>
        <v>0</v>
      </c>
      <c r="E11" s="50"/>
      <c r="F11" s="50"/>
      <c r="G11" s="50">
        <f>2.5*C11</f>
        <v>0</v>
      </c>
      <c r="H11" s="50">
        <f>5*C11</f>
        <v>0</v>
      </c>
      <c r="I11" t="s">
        <v>380</v>
      </c>
    </row>
    <row r="12" spans="2:9" ht="15">
      <c r="B12" s="3" t="s">
        <v>38</v>
      </c>
      <c r="C12" s="38">
        <v>1700</v>
      </c>
      <c r="D12" s="50">
        <f>85*C12</f>
        <v>144500</v>
      </c>
      <c r="E12" s="50">
        <f>65*C12</f>
        <v>110500</v>
      </c>
      <c r="F12" s="50">
        <f>100*C12</f>
        <v>170000</v>
      </c>
      <c r="G12" s="53">
        <f>80*C12</f>
        <v>136000</v>
      </c>
      <c r="H12" s="50">
        <f>110*C12</f>
        <v>187000</v>
      </c>
      <c r="I12" t="s">
        <v>381</v>
      </c>
    </row>
    <row r="13" spans="2:9">
      <c r="B13" s="54" t="s">
        <v>24</v>
      </c>
      <c r="C13" s="38">
        <v>4</v>
      </c>
      <c r="D13" s="50">
        <f>1000*C13</f>
        <v>4000</v>
      </c>
      <c r="E13" s="50">
        <f>2000*C13</f>
        <v>8000</v>
      </c>
      <c r="F13" s="50"/>
      <c r="G13" s="51">
        <f>3000*C13</f>
        <v>12000</v>
      </c>
      <c r="H13" s="50">
        <f>3500*C13</f>
        <v>14000</v>
      </c>
    </row>
    <row r="14" spans="2:9" ht="15">
      <c r="B14" s="26" t="s">
        <v>25</v>
      </c>
      <c r="C14" s="39">
        <v>4</v>
      </c>
      <c r="D14" s="55">
        <f>5500*C14</f>
        <v>22000</v>
      </c>
      <c r="E14" s="55">
        <f>6500*C14</f>
        <v>26000</v>
      </c>
      <c r="F14" s="55">
        <v>0</v>
      </c>
      <c r="G14" s="55">
        <v>0</v>
      </c>
      <c r="H14" s="55">
        <v>0</v>
      </c>
    </row>
    <row r="15" spans="2:9" s="1" customFormat="1" ht="15">
      <c r="B15" s="3" t="s">
        <v>29</v>
      </c>
      <c r="C15" s="38">
        <v>4</v>
      </c>
      <c r="D15" s="50">
        <f>3500*C15</f>
        <v>14000</v>
      </c>
      <c r="E15" s="50">
        <f>3000*C15</f>
        <v>12000</v>
      </c>
      <c r="F15" s="50"/>
      <c r="G15" s="50">
        <f>5500*C15</f>
        <v>22000</v>
      </c>
      <c r="H15" s="50"/>
    </row>
    <row r="16" spans="2:9" ht="15">
      <c r="B16" s="3" t="s">
        <v>39</v>
      </c>
      <c r="C16" s="38">
        <v>4</v>
      </c>
      <c r="D16" s="385">
        <v>0</v>
      </c>
      <c r="E16" s="50">
        <f>70*C18</f>
        <v>119000</v>
      </c>
      <c r="F16" s="385">
        <f>134*C6</f>
        <v>227800</v>
      </c>
      <c r="G16" s="50">
        <v>0</v>
      </c>
      <c r="H16" s="50">
        <f>3500*C16</f>
        <v>14000</v>
      </c>
    </row>
    <row r="17" spans="2:14" ht="15">
      <c r="B17" s="3" t="s">
        <v>40</v>
      </c>
      <c r="C17" s="38">
        <v>4</v>
      </c>
      <c r="D17" s="50">
        <v>0</v>
      </c>
      <c r="E17" s="50"/>
      <c r="F17" s="50">
        <v>0</v>
      </c>
      <c r="G17" s="50"/>
      <c r="H17" s="50"/>
    </row>
    <row r="18" spans="2:14" ht="15">
      <c r="B18" s="3" t="s">
        <v>60</v>
      </c>
      <c r="C18" s="38">
        <v>1700</v>
      </c>
      <c r="D18" s="50">
        <f>95*C18</f>
        <v>161500</v>
      </c>
      <c r="F18" s="50">
        <v>0</v>
      </c>
      <c r="G18" s="50">
        <f>90*C18</f>
        <v>153000</v>
      </c>
      <c r="H18" s="50">
        <f>79*C18</f>
        <v>134300</v>
      </c>
    </row>
    <row r="19" spans="2:14" ht="15">
      <c r="B19" s="3" t="s">
        <v>69</v>
      </c>
      <c r="C19" s="38"/>
      <c r="D19" s="50">
        <f>160*C19</f>
        <v>0</v>
      </c>
      <c r="E19" s="50">
        <f>70*C19</f>
        <v>0</v>
      </c>
      <c r="F19" s="50">
        <f>35*C19</f>
        <v>0</v>
      </c>
      <c r="H19" s="50"/>
      <c r="I19" t="s">
        <v>382</v>
      </c>
    </row>
    <row r="20" spans="2:14">
      <c r="B20" s="54" t="s">
        <v>26</v>
      </c>
      <c r="C20" s="38">
        <v>4</v>
      </c>
      <c r="D20" s="50">
        <f>650*C20</f>
        <v>2600</v>
      </c>
      <c r="E20" s="50">
        <f>1200*C20</f>
        <v>4800</v>
      </c>
      <c r="F20" s="50">
        <f>800*C20</f>
        <v>3200</v>
      </c>
      <c r="G20" s="50">
        <f>950*C20</f>
        <v>3800</v>
      </c>
      <c r="H20" s="50"/>
    </row>
    <row r="21" spans="2:14">
      <c r="B21" s="54" t="s">
        <v>46</v>
      </c>
      <c r="C21" s="38">
        <v>4</v>
      </c>
      <c r="D21" s="50"/>
      <c r="E21" s="50">
        <f>7000*C21</f>
        <v>28000</v>
      </c>
      <c r="F21" s="50"/>
      <c r="G21" s="50">
        <f>7500*C21</f>
        <v>30000</v>
      </c>
      <c r="H21" s="50"/>
      <c r="I21" t="s">
        <v>383</v>
      </c>
    </row>
    <row r="22" spans="2:14">
      <c r="B22" s="54" t="s">
        <v>47</v>
      </c>
      <c r="C22" s="38">
        <v>4</v>
      </c>
      <c r="D22" s="50"/>
      <c r="E22" s="50">
        <f>20000*C22</f>
        <v>80000</v>
      </c>
      <c r="F22" s="50"/>
      <c r="G22" s="50"/>
      <c r="H22" s="50"/>
      <c r="I22" t="s">
        <v>384</v>
      </c>
    </row>
    <row r="23" spans="2:14" ht="15">
      <c r="B23" s="3" t="s">
        <v>9</v>
      </c>
      <c r="C23" s="38">
        <v>1700</v>
      </c>
      <c r="D23" s="50">
        <f>70*C23</f>
        <v>119000</v>
      </c>
      <c r="E23" s="50">
        <f>48000+11200+11200+36000+11200+16000+5200+5200</f>
        <v>144000</v>
      </c>
      <c r="F23" s="50">
        <f>43*C23</f>
        <v>73100</v>
      </c>
      <c r="G23" s="50">
        <f>60*C23</f>
        <v>102000</v>
      </c>
      <c r="H23" s="50">
        <f>405*C23</f>
        <v>688500</v>
      </c>
      <c r="L23" s="37"/>
    </row>
    <row r="24" spans="2:14">
      <c r="B24" s="54" t="s">
        <v>28</v>
      </c>
      <c r="C24" s="38">
        <v>4</v>
      </c>
      <c r="D24" s="50">
        <f>3000*C24</f>
        <v>12000</v>
      </c>
      <c r="E24" s="50"/>
      <c r="F24" s="50"/>
      <c r="G24" s="50"/>
      <c r="H24" s="50"/>
      <c r="N24" s="42"/>
    </row>
    <row r="25" spans="2:14" ht="15">
      <c r="B25" s="3" t="s">
        <v>17</v>
      </c>
      <c r="C25" s="38">
        <v>1700</v>
      </c>
      <c r="D25" s="50">
        <f>100*C25</f>
        <v>170000</v>
      </c>
      <c r="E25" s="50">
        <f>230*C25</f>
        <v>391000</v>
      </c>
      <c r="F25" s="50">
        <f>120*C25</f>
        <v>204000</v>
      </c>
      <c r="G25" s="50">
        <f>85*C25</f>
        <v>144500</v>
      </c>
      <c r="H25" s="55">
        <v>0</v>
      </c>
      <c r="I25" t="s">
        <v>379</v>
      </c>
      <c r="N25" s="42"/>
    </row>
    <row r="26" spans="2:14">
      <c r="B26" s="54" t="s">
        <v>30</v>
      </c>
      <c r="C26" s="38">
        <v>1700</v>
      </c>
      <c r="D26" s="50">
        <f>28*C26</f>
        <v>47600</v>
      </c>
      <c r="E26" s="50"/>
      <c r="F26" s="50"/>
      <c r="G26" s="50"/>
      <c r="H26" s="50"/>
      <c r="N26" s="42"/>
    </row>
    <row r="27" spans="2:14">
      <c r="B27" s="54" t="s">
        <v>12</v>
      </c>
      <c r="C27" s="38"/>
      <c r="D27" s="50"/>
      <c r="E27" s="50"/>
      <c r="F27" s="50"/>
      <c r="G27" s="50"/>
      <c r="H27" s="50"/>
    </row>
    <row r="28" spans="2:14">
      <c r="B28" s="54" t="s">
        <v>378</v>
      </c>
      <c r="C28" s="38"/>
      <c r="D28" s="50">
        <v>10000</v>
      </c>
      <c r="E28" s="50">
        <v>10000</v>
      </c>
      <c r="F28" s="50">
        <v>10000</v>
      </c>
      <c r="G28" s="50">
        <v>10000</v>
      </c>
      <c r="H28" s="50">
        <v>10000</v>
      </c>
    </row>
    <row r="29" spans="2:14">
      <c r="B29" s="54" t="s">
        <v>14</v>
      </c>
      <c r="C29" s="38"/>
      <c r="D29" s="50"/>
      <c r="E29" s="50"/>
      <c r="F29" s="50"/>
      <c r="G29" s="50"/>
      <c r="H29" s="50"/>
    </row>
    <row r="30" spans="2:14">
      <c r="B30" s="54" t="s">
        <v>49</v>
      </c>
      <c r="C30" s="38"/>
      <c r="D30" s="50"/>
      <c r="E30" s="50">
        <f>3*C30</f>
        <v>0</v>
      </c>
      <c r="F30" s="50"/>
      <c r="G30" s="50"/>
      <c r="H30" s="50"/>
    </row>
    <row r="31" spans="2:14">
      <c r="B31" s="54" t="s">
        <v>15</v>
      </c>
      <c r="C31" s="38">
        <v>4</v>
      </c>
      <c r="D31" s="50">
        <f>529*C31</f>
        <v>2116</v>
      </c>
      <c r="E31" s="50">
        <f>529*C31</f>
        <v>2116</v>
      </c>
      <c r="F31" s="50">
        <f>1*C6</f>
        <v>1700</v>
      </c>
      <c r="G31" s="50">
        <f>500*C31</f>
        <v>2000</v>
      </c>
      <c r="H31" s="50"/>
    </row>
    <row r="32" spans="2:14">
      <c r="B32" s="54" t="s">
        <v>16</v>
      </c>
      <c r="C32" s="38">
        <v>4</v>
      </c>
      <c r="D32" s="50">
        <f>1400*C32</f>
        <v>5600</v>
      </c>
      <c r="E32" s="50">
        <f>(1500+1500)*C32</f>
        <v>12000</v>
      </c>
      <c r="F32" s="50"/>
      <c r="G32" s="50"/>
      <c r="H32" s="50"/>
    </row>
    <row r="33" spans="2:12">
      <c r="B33" s="54" t="s">
        <v>41</v>
      </c>
      <c r="C33" s="38">
        <v>4</v>
      </c>
      <c r="D33" s="50"/>
      <c r="E33" s="50">
        <f>500*C33*4</f>
        <v>8000</v>
      </c>
      <c r="F33" s="50"/>
      <c r="G33" s="50">
        <f>3150*C32</f>
        <v>12600</v>
      </c>
      <c r="H33" s="50"/>
    </row>
    <row r="34" spans="2:12" ht="15">
      <c r="B34" s="3" t="s">
        <v>32</v>
      </c>
      <c r="C34" s="38">
        <v>4</v>
      </c>
      <c r="D34" s="50">
        <f>1000*C34</f>
        <v>4000</v>
      </c>
      <c r="E34" s="50">
        <f>20000+6000+16800</f>
        <v>42800</v>
      </c>
      <c r="F34" s="50"/>
      <c r="G34" s="50">
        <f>11000*C34</f>
        <v>44000</v>
      </c>
      <c r="H34" s="50"/>
      <c r="I34" t="s">
        <v>385</v>
      </c>
    </row>
    <row r="35" spans="2:12">
      <c r="B35" s="56" t="s">
        <v>50</v>
      </c>
      <c r="C35" s="38">
        <v>2</v>
      </c>
      <c r="D35" s="50"/>
      <c r="E35" s="50">
        <f>3000*C35</f>
        <v>6000</v>
      </c>
      <c r="F35" s="50"/>
      <c r="G35" s="50"/>
      <c r="H35" s="50"/>
    </row>
    <row r="36" spans="2:12">
      <c r="B36" s="56" t="s">
        <v>27</v>
      </c>
      <c r="C36" s="38">
        <v>4</v>
      </c>
      <c r="D36" s="50">
        <f>2500*C36</f>
        <v>10000</v>
      </c>
      <c r="E36" s="50">
        <f>2500*C36</f>
        <v>10000</v>
      </c>
      <c r="F36" s="50">
        <f>2000*C36</f>
        <v>8000</v>
      </c>
      <c r="G36" s="50">
        <f>2200*C36</f>
        <v>8800</v>
      </c>
      <c r="H36" s="50"/>
      <c r="I36" t="s">
        <v>386</v>
      </c>
    </row>
    <row r="37" spans="2:12">
      <c r="B37" s="56" t="s">
        <v>48</v>
      </c>
      <c r="C37" s="38">
        <v>4</v>
      </c>
      <c r="D37" s="50"/>
      <c r="E37" s="50">
        <f>3500*C37</f>
        <v>14000</v>
      </c>
      <c r="F37" s="50"/>
      <c r="G37" s="50"/>
      <c r="H37" s="50"/>
      <c r="I37" t="s">
        <v>386</v>
      </c>
    </row>
    <row r="38" spans="2:12">
      <c r="B38" s="56" t="s">
        <v>11</v>
      </c>
      <c r="C38" s="38">
        <v>4</v>
      </c>
      <c r="D38" s="50">
        <f>900*C38</f>
        <v>3600</v>
      </c>
      <c r="E38" s="50">
        <v>11700</v>
      </c>
      <c r="F38" s="55">
        <f>8000*C38</f>
        <v>32000</v>
      </c>
      <c r="G38" s="50">
        <f>950*C38</f>
        <v>3800</v>
      </c>
      <c r="H38" s="50">
        <f>4000*C38</f>
        <v>16000</v>
      </c>
      <c r="I38" t="s">
        <v>387</v>
      </c>
    </row>
    <row r="39" spans="2:12">
      <c r="B39" s="56"/>
      <c r="C39" s="38"/>
      <c r="D39" s="50"/>
      <c r="E39" s="50"/>
      <c r="F39" s="50"/>
      <c r="G39" s="50"/>
      <c r="H39" s="50"/>
    </row>
    <row r="40" spans="2:12">
      <c r="G40" s="7"/>
    </row>
    <row r="41" spans="2:12">
      <c r="B41" t="s">
        <v>0</v>
      </c>
      <c r="D41" s="6">
        <v>0.09</v>
      </c>
      <c r="E41" s="6">
        <v>0.08</v>
      </c>
      <c r="F41" s="6">
        <v>0.03</v>
      </c>
      <c r="G41" s="6">
        <v>7.0000000000000007E-2</v>
      </c>
    </row>
    <row r="42" spans="2:12">
      <c r="B42" t="s">
        <v>2</v>
      </c>
      <c r="D42" s="6">
        <v>0.18</v>
      </c>
      <c r="E42" s="6">
        <v>0.18</v>
      </c>
      <c r="F42" s="6">
        <v>0.18</v>
      </c>
      <c r="G42" s="6">
        <v>0.18</v>
      </c>
      <c r="L42" s="382"/>
    </row>
    <row r="43" spans="2:12">
      <c r="L43" s="383"/>
    </row>
    <row r="44" spans="2:12">
      <c r="B44" t="s">
        <v>4</v>
      </c>
      <c r="D44" s="43">
        <f>SUM(D6:D39)</f>
        <v>2241716</v>
      </c>
      <c r="E44" s="43">
        <f>SUM(E6:E39)</f>
        <v>1963351</v>
      </c>
      <c r="F44" s="43">
        <f>SUM(F6:F39)</f>
        <v>2524200</v>
      </c>
      <c r="G44" s="43">
        <f>SUM(G6:G39)</f>
        <v>1970000</v>
      </c>
      <c r="H44" s="43">
        <f>SUM(H6:H39)</f>
        <v>2603000</v>
      </c>
    </row>
    <row r="45" spans="2:12">
      <c r="B45" t="s">
        <v>62</v>
      </c>
      <c r="D45" s="43">
        <f>D44*D41</f>
        <v>201754.44</v>
      </c>
      <c r="E45" s="43">
        <f>E44*E41</f>
        <v>157068.08000000002</v>
      </c>
      <c r="F45" s="43">
        <v>80000</v>
      </c>
      <c r="G45" s="43">
        <f>G44*G41</f>
        <v>137900</v>
      </c>
      <c r="H45" s="43">
        <f>H44*H41</f>
        <v>0</v>
      </c>
    </row>
    <row r="46" spans="2:12" ht="15">
      <c r="B46" s="1" t="s">
        <v>376</v>
      </c>
      <c r="C46" s="1"/>
      <c r="D46" s="57">
        <f>(D44+D45)*D42</f>
        <v>439824.67919999996</v>
      </c>
      <c r="E46" s="57">
        <f>(E44+E45)*E42</f>
        <v>381675.43440000003</v>
      </c>
      <c r="F46" s="57">
        <f>(F44+F45)*F42</f>
        <v>468756</v>
      </c>
      <c r="G46" s="57">
        <f>(G44+G45)*G42</f>
        <v>379422</v>
      </c>
      <c r="H46" s="57">
        <f>(H44+H45)*H42</f>
        <v>0</v>
      </c>
    </row>
    <row r="47" spans="2:12" ht="15">
      <c r="B47" s="12" t="s">
        <v>377</v>
      </c>
      <c r="C47" s="12"/>
      <c r="D47" s="41">
        <f>D44+D45+D46</f>
        <v>2883295.1192000001</v>
      </c>
      <c r="E47" s="41">
        <f>E44+E45+E46</f>
        <v>2502094.5144000002</v>
      </c>
      <c r="F47" s="41">
        <f>F44+F45+F46</f>
        <v>3072956</v>
      </c>
      <c r="G47" s="41">
        <f>G44+G45+G46</f>
        <v>2487322</v>
      </c>
      <c r="H47" s="41">
        <f>H44+H45+H46</f>
        <v>2603000</v>
      </c>
    </row>
    <row r="48" spans="2:12">
      <c r="B48" t="s">
        <v>33</v>
      </c>
      <c r="D48" s="40">
        <f>D47/1700</f>
        <v>1696.0559524705882</v>
      </c>
      <c r="E48" s="40">
        <f>E47/1700</f>
        <v>1471.8203025882353</v>
      </c>
      <c r="F48" s="40">
        <f>F47/1700</f>
        <v>1807.6211764705881</v>
      </c>
      <c r="G48" s="40">
        <f>G47/1700</f>
        <v>1463.1305882352942</v>
      </c>
      <c r="H48" s="40">
        <f>H47/1700</f>
        <v>1531.1764705882354</v>
      </c>
      <c r="I48" s="14">
        <f>MIN(D48:G48)</f>
        <v>1463.1305882352942</v>
      </c>
    </row>
    <row r="49" spans="2:8">
      <c r="B49" t="s">
        <v>64</v>
      </c>
      <c r="D49" s="31">
        <f>$I$48/D48*10</f>
        <v>8.6266646221429237</v>
      </c>
      <c r="E49" s="31">
        <f t="shared" ref="E49:H49" si="0">$I$48/E48*10</f>
        <v>9.9409594069489327</v>
      </c>
      <c r="F49" s="31">
        <f t="shared" si="0"/>
        <v>8.0942323938253598</v>
      </c>
      <c r="G49" s="31">
        <f t="shared" si="0"/>
        <v>10</v>
      </c>
      <c r="H49" s="31">
        <f t="shared" si="0"/>
        <v>9.5555973876296587</v>
      </c>
    </row>
    <row r="50" spans="2:8">
      <c r="B50" t="s">
        <v>65</v>
      </c>
      <c r="D50" s="32">
        <v>9.8000000000000007</v>
      </c>
      <c r="E50" s="32">
        <v>8</v>
      </c>
      <c r="F50" s="32">
        <v>8.1999999999999993</v>
      </c>
      <c r="G50" s="32">
        <v>7</v>
      </c>
      <c r="H50" s="32">
        <v>4.2</v>
      </c>
    </row>
    <row r="51" spans="2:8" ht="15">
      <c r="B51" t="s">
        <v>66</v>
      </c>
      <c r="D51" s="29">
        <f>D49*0.4+D50*0.6</f>
        <v>9.3306658488571692</v>
      </c>
      <c r="E51" s="29">
        <f t="shared" ref="E51:G51" si="1">E49*0.4+E50*0.6</f>
        <v>8.7763837627795738</v>
      </c>
      <c r="F51" s="29">
        <f t="shared" si="1"/>
        <v>8.1576929575301431</v>
      </c>
      <c r="G51" s="29">
        <f t="shared" si="1"/>
        <v>8.1999999999999993</v>
      </c>
      <c r="H51" s="29">
        <f>H49*0.4+H50*0.6</f>
        <v>6.3422389550518634</v>
      </c>
    </row>
    <row r="52" spans="2:8" ht="15">
      <c r="D52" s="29"/>
      <c r="E52" s="29"/>
      <c r="F52" s="29"/>
      <c r="G52" s="29"/>
      <c r="H52" s="29"/>
    </row>
    <row r="53" spans="2:8">
      <c r="F53" s="17" t="s">
        <v>43</v>
      </c>
      <c r="H53" t="s">
        <v>43</v>
      </c>
    </row>
    <row r="54" spans="2:8" ht="42.75">
      <c r="E54" s="17" t="s">
        <v>63</v>
      </c>
      <c r="F54" s="17" t="s">
        <v>51</v>
      </c>
    </row>
    <row r="55" spans="2:8" ht="42.75">
      <c r="D55" s="383"/>
      <c r="F55" s="17" t="s">
        <v>52</v>
      </c>
    </row>
    <row r="56" spans="2:8" ht="28.5">
      <c r="F56" s="17" t="s">
        <v>54</v>
      </c>
      <c r="G56" s="17" t="s">
        <v>54</v>
      </c>
      <c r="H56" s="17" t="s">
        <v>55</v>
      </c>
    </row>
    <row r="57" spans="2:8" ht="42.75">
      <c r="F57" s="17" t="s">
        <v>56</v>
      </c>
      <c r="G57" s="17" t="s">
        <v>56</v>
      </c>
      <c r="H57" s="17" t="s">
        <v>56</v>
      </c>
    </row>
    <row r="58" spans="2:8" ht="28.5">
      <c r="F58" s="17" t="s">
        <v>57</v>
      </c>
      <c r="H58" s="17" t="s">
        <v>57</v>
      </c>
    </row>
    <row r="59" spans="2:8" ht="28.5">
      <c r="F59" s="17" t="s">
        <v>58</v>
      </c>
    </row>
    <row r="60" spans="2:8" ht="42.75">
      <c r="F60" s="17" t="s">
        <v>59</v>
      </c>
    </row>
    <row r="61" spans="2:8" ht="28.5">
      <c r="F61" s="17" t="s">
        <v>61</v>
      </c>
      <c r="H61" s="17" t="s">
        <v>61</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DCF6-3DB8-45B0-9964-EDB48062094C}">
  <dimension ref="B3:L61"/>
  <sheetViews>
    <sheetView rightToLeft="1" workbookViewId="0">
      <selection activeCell="D49" sqref="D49"/>
    </sheetView>
  </sheetViews>
  <sheetFormatPr defaultRowHeight="14.25"/>
  <cols>
    <col min="2" max="2" width="35.75" bestFit="1" customWidth="1"/>
    <col min="3" max="3" width="6.375" bestFit="1" customWidth="1"/>
    <col min="4" max="4" width="20.5" customWidth="1"/>
    <col min="5" max="5" width="13" bestFit="1" customWidth="1"/>
    <col min="9" max="9" width="14.5" bestFit="1" customWidth="1"/>
    <col min="12" max="12" width="14.5" bestFit="1" customWidth="1"/>
  </cols>
  <sheetData>
    <row r="3" spans="2:12" ht="15">
      <c r="B3" s="44" t="s">
        <v>68</v>
      </c>
      <c r="C3" s="45"/>
      <c r="D3" s="44" t="s">
        <v>18</v>
      </c>
      <c r="E3" s="44" t="s">
        <v>19</v>
      </c>
    </row>
    <row r="4" spans="2:12" ht="15">
      <c r="B4" s="44" t="s">
        <v>6</v>
      </c>
      <c r="C4" s="46"/>
      <c r="D4" s="47" t="s">
        <v>22</v>
      </c>
      <c r="E4" s="47" t="s">
        <v>22</v>
      </c>
    </row>
    <row r="5" spans="2:12" s="390" customFormat="1" ht="63" customHeight="1">
      <c r="B5" s="388" t="s">
        <v>7</v>
      </c>
      <c r="C5" s="388" t="s">
        <v>3</v>
      </c>
      <c r="D5" s="389" t="s">
        <v>23</v>
      </c>
      <c r="E5" s="389" t="s">
        <v>35</v>
      </c>
    </row>
    <row r="6" spans="2:12" ht="15">
      <c r="B6" s="3" t="s">
        <v>8</v>
      </c>
      <c r="C6" s="38">
        <v>1700</v>
      </c>
      <c r="D6" s="50">
        <f>782*C6</f>
        <v>1329400</v>
      </c>
      <c r="E6" s="50">
        <f>945*C6</f>
        <v>1606500</v>
      </c>
      <c r="L6" s="383"/>
    </row>
    <row r="7" spans="2:12" ht="15">
      <c r="B7" s="3" t="s">
        <v>389</v>
      </c>
      <c r="C7" s="38"/>
      <c r="D7" s="402">
        <f>'כנס מעודכן 15-10-25'!C14/3</f>
        <v>733.33333333333337</v>
      </c>
      <c r="E7" s="50">
        <v>910</v>
      </c>
      <c r="F7" t="s">
        <v>397</v>
      </c>
    </row>
    <row r="8" spans="2:12" ht="15">
      <c r="B8" s="3" t="s">
        <v>390</v>
      </c>
      <c r="C8" s="38"/>
      <c r="D8" s="403">
        <v>1410</v>
      </c>
      <c r="E8" s="50">
        <v>1795</v>
      </c>
    </row>
    <row r="9" spans="2:12" ht="15">
      <c r="B9" s="3" t="s">
        <v>42</v>
      </c>
      <c r="C9" s="38">
        <v>32</v>
      </c>
      <c r="D9" s="50">
        <f>5000*C9</f>
        <v>160000</v>
      </c>
      <c r="E9" s="50">
        <f>5500*C9</f>
        <v>176000</v>
      </c>
    </row>
    <row r="10" spans="2:12" ht="15">
      <c r="B10" s="3" t="s">
        <v>31</v>
      </c>
      <c r="C10" s="38">
        <v>1</v>
      </c>
      <c r="D10" s="50">
        <f>4000+15000+800</f>
        <v>19800</v>
      </c>
      <c r="E10" s="50">
        <f>7*C6</f>
        <v>11900</v>
      </c>
      <c r="F10" t="s">
        <v>379</v>
      </c>
    </row>
    <row r="11" spans="2:12" ht="15">
      <c r="B11" s="3" t="s">
        <v>10</v>
      </c>
      <c r="C11" s="38">
        <v>0</v>
      </c>
      <c r="D11" s="50">
        <f>7*C11</f>
        <v>0</v>
      </c>
      <c r="E11" s="50"/>
    </row>
    <row r="12" spans="2:12" ht="15">
      <c r="B12" s="3" t="s">
        <v>38</v>
      </c>
      <c r="C12" s="38">
        <v>1700</v>
      </c>
      <c r="D12" s="50">
        <f>85*C12</f>
        <v>144500</v>
      </c>
      <c r="E12" s="50">
        <f>100*C12</f>
        <v>170000</v>
      </c>
    </row>
    <row r="13" spans="2:12">
      <c r="B13" s="54" t="s">
        <v>24</v>
      </c>
      <c r="C13" s="38">
        <v>4</v>
      </c>
      <c r="D13" s="50">
        <f>1000*C13</f>
        <v>4000</v>
      </c>
      <c r="E13" s="50"/>
    </row>
    <row r="14" spans="2:12" ht="15">
      <c r="B14" s="26" t="s">
        <v>25</v>
      </c>
      <c r="C14" s="39">
        <v>4</v>
      </c>
      <c r="D14" s="55">
        <f>5500*C14</f>
        <v>22000</v>
      </c>
      <c r="E14" s="55">
        <v>0</v>
      </c>
    </row>
    <row r="15" spans="2:12" s="1" customFormat="1" ht="15">
      <c r="B15" s="3" t="s">
        <v>29</v>
      </c>
      <c r="C15" s="38">
        <v>4</v>
      </c>
      <c r="D15" s="50">
        <f>3500*C15</f>
        <v>14000</v>
      </c>
      <c r="E15" s="50"/>
    </row>
    <row r="16" spans="2:12" ht="15">
      <c r="B16" s="3" t="s">
        <v>39</v>
      </c>
      <c r="C16" s="38">
        <v>4</v>
      </c>
      <c r="D16" s="385">
        <v>0</v>
      </c>
      <c r="E16" s="385">
        <f>134*C6</f>
        <v>227800</v>
      </c>
    </row>
    <row r="17" spans="2:11" ht="15">
      <c r="B17" s="3" t="s">
        <v>40</v>
      </c>
      <c r="C17" s="38">
        <v>4</v>
      </c>
      <c r="D17" s="50">
        <v>0</v>
      </c>
      <c r="E17" s="50">
        <v>0</v>
      </c>
    </row>
    <row r="18" spans="2:11" ht="15">
      <c r="B18" s="3" t="s">
        <v>60</v>
      </c>
      <c r="C18" s="38">
        <v>1700</v>
      </c>
      <c r="D18" s="50">
        <f>95*C18</f>
        <v>161500</v>
      </c>
      <c r="E18" s="50">
        <v>0</v>
      </c>
    </row>
    <row r="19" spans="2:11" ht="15">
      <c r="B19" s="3" t="s">
        <v>69</v>
      </c>
      <c r="C19" s="38"/>
      <c r="D19" s="50">
        <f>160*C19</f>
        <v>0</v>
      </c>
      <c r="E19" s="50">
        <f>35*C19</f>
        <v>0</v>
      </c>
      <c r="F19" t="s">
        <v>391</v>
      </c>
    </row>
    <row r="20" spans="2:11">
      <c r="B20" s="54" t="s">
        <v>26</v>
      </c>
      <c r="C20" s="38">
        <v>4</v>
      </c>
      <c r="D20" s="50">
        <f>650*C20</f>
        <v>2600</v>
      </c>
      <c r="E20" s="50">
        <f>800*C20</f>
        <v>3200</v>
      </c>
    </row>
    <row r="21" spans="2:11">
      <c r="B21" s="54" t="s">
        <v>46</v>
      </c>
      <c r="C21" s="38">
        <v>4</v>
      </c>
      <c r="D21" s="50"/>
      <c r="E21" s="50"/>
    </row>
    <row r="22" spans="2:11">
      <c r="B22" s="54" t="s">
        <v>47</v>
      </c>
      <c r="C22" s="38">
        <v>4</v>
      </c>
      <c r="D22" s="50"/>
      <c r="E22" s="50"/>
    </row>
    <row r="23" spans="2:11" ht="15">
      <c r="B23" s="3" t="s">
        <v>9</v>
      </c>
      <c r="C23" s="38">
        <v>1700</v>
      </c>
      <c r="D23" s="50">
        <f>70*C23</f>
        <v>119000</v>
      </c>
      <c r="E23" s="50">
        <f>43*C23</f>
        <v>73100</v>
      </c>
      <c r="I23" s="37"/>
    </row>
    <row r="24" spans="2:11">
      <c r="B24" s="54" t="s">
        <v>28</v>
      </c>
      <c r="C24" s="38">
        <v>4</v>
      </c>
      <c r="D24" s="50">
        <f>3000*C24</f>
        <v>12000</v>
      </c>
      <c r="E24" s="50"/>
      <c r="K24" s="42"/>
    </row>
    <row r="25" spans="2:11" ht="15">
      <c r="B25" s="3" t="s">
        <v>17</v>
      </c>
      <c r="C25" s="38">
        <v>1700</v>
      </c>
      <c r="D25" s="50">
        <f>100*C25</f>
        <v>170000</v>
      </c>
      <c r="E25" s="50">
        <f>120*C25</f>
        <v>204000</v>
      </c>
      <c r="K25" s="42"/>
    </row>
    <row r="26" spans="2:11">
      <c r="B26" s="54" t="s">
        <v>30</v>
      </c>
      <c r="C26" s="38">
        <v>1700</v>
      </c>
      <c r="D26" s="50">
        <f>28*C26</f>
        <v>47600</v>
      </c>
      <c r="E26" s="50"/>
      <c r="K26" s="42"/>
    </row>
    <row r="27" spans="2:11">
      <c r="B27" s="54" t="s">
        <v>12</v>
      </c>
      <c r="C27" s="38"/>
      <c r="D27" s="50"/>
      <c r="E27" s="50"/>
    </row>
    <row r="28" spans="2:11">
      <c r="B28" s="54" t="s">
        <v>378</v>
      </c>
      <c r="C28" s="38"/>
      <c r="D28" s="50">
        <v>10000</v>
      </c>
      <c r="E28" s="50">
        <v>10000</v>
      </c>
    </row>
    <row r="29" spans="2:11">
      <c r="B29" s="54" t="s">
        <v>14</v>
      </c>
      <c r="C29" s="38"/>
      <c r="D29" s="50"/>
      <c r="E29" s="50"/>
    </row>
    <row r="30" spans="2:11">
      <c r="B30" s="54" t="s">
        <v>49</v>
      </c>
      <c r="C30" s="38"/>
      <c r="D30" s="50"/>
      <c r="E30" s="50"/>
    </row>
    <row r="31" spans="2:11">
      <c r="B31" s="54" t="s">
        <v>15</v>
      </c>
      <c r="C31" s="38">
        <v>4</v>
      </c>
      <c r="D31" s="50">
        <f>529*C31</f>
        <v>2116</v>
      </c>
      <c r="E31" s="50">
        <f>1*C6</f>
        <v>1700</v>
      </c>
    </row>
    <row r="32" spans="2:11">
      <c r="B32" s="54" t="s">
        <v>16</v>
      </c>
      <c r="C32" s="38">
        <v>4</v>
      </c>
      <c r="D32" s="50">
        <f>1400*C32</f>
        <v>5600</v>
      </c>
      <c r="E32" s="50"/>
    </row>
    <row r="33" spans="2:10">
      <c r="B33" s="54" t="s">
        <v>41</v>
      </c>
      <c r="C33" s="38">
        <v>4</v>
      </c>
      <c r="D33" s="50"/>
      <c r="E33" s="50"/>
    </row>
    <row r="34" spans="2:10" ht="15">
      <c r="B34" s="3" t="s">
        <v>32</v>
      </c>
      <c r="C34" s="38">
        <v>4</v>
      </c>
      <c r="D34" s="50">
        <f>1000*C34</f>
        <v>4000</v>
      </c>
      <c r="E34" s="50"/>
    </row>
    <row r="35" spans="2:10">
      <c r="B35" s="56" t="s">
        <v>50</v>
      </c>
      <c r="C35" s="38">
        <v>2</v>
      </c>
      <c r="D35" s="50"/>
      <c r="E35" s="50"/>
    </row>
    <row r="36" spans="2:10">
      <c r="B36" s="56" t="s">
        <v>27</v>
      </c>
      <c r="C36" s="38">
        <v>4</v>
      </c>
      <c r="D36" s="50">
        <f>2500*C36</f>
        <v>10000</v>
      </c>
      <c r="E36" s="50">
        <f>2000*C36</f>
        <v>8000</v>
      </c>
    </row>
    <row r="37" spans="2:10">
      <c r="B37" s="56" t="s">
        <v>48</v>
      </c>
      <c r="C37" s="38">
        <v>4</v>
      </c>
      <c r="D37" s="50"/>
      <c r="E37" s="50"/>
    </row>
    <row r="38" spans="2:10">
      <c r="B38" s="54" t="s">
        <v>11</v>
      </c>
      <c r="C38" s="38">
        <v>4</v>
      </c>
      <c r="D38" s="50"/>
      <c r="E38" s="55"/>
      <c r="F38" t="s">
        <v>396</v>
      </c>
    </row>
    <row r="39" spans="2:10">
      <c r="B39" s="56"/>
      <c r="C39" s="38"/>
      <c r="D39" s="50"/>
      <c r="E39" s="50"/>
    </row>
    <row r="41" spans="2:10">
      <c r="B41" t="s">
        <v>0</v>
      </c>
      <c r="D41" s="6">
        <v>0.09</v>
      </c>
      <c r="E41" s="6">
        <v>0.03</v>
      </c>
      <c r="J41" s="7"/>
    </row>
    <row r="42" spans="2:10">
      <c r="B42" t="s">
        <v>2</v>
      </c>
      <c r="D42" s="6">
        <v>0.18</v>
      </c>
      <c r="E42" s="6"/>
      <c r="I42" s="382"/>
    </row>
    <row r="43" spans="2:10">
      <c r="I43" s="383"/>
    </row>
    <row r="44" spans="2:10">
      <c r="B44" t="s">
        <v>4</v>
      </c>
      <c r="D44" s="43">
        <f>SUM(D6:D39)</f>
        <v>2240259.333333333</v>
      </c>
      <c r="E44" s="43">
        <f>SUM(E6:E39)</f>
        <v>2494905</v>
      </c>
    </row>
    <row r="45" spans="2:10">
      <c r="B45" t="s">
        <v>62</v>
      </c>
      <c r="D45" s="43">
        <f>D44*D41</f>
        <v>201623.33999999997</v>
      </c>
      <c r="E45" s="43">
        <v>80000</v>
      </c>
    </row>
    <row r="46" spans="2:10" ht="15">
      <c r="B46" s="1" t="s">
        <v>376</v>
      </c>
      <c r="C46" s="1"/>
      <c r="D46" s="57">
        <f>(D44+D45)*D42</f>
        <v>439538.88119999989</v>
      </c>
      <c r="E46" s="57">
        <f>(E44+E45)*E42</f>
        <v>0</v>
      </c>
    </row>
    <row r="47" spans="2:10" ht="15">
      <c r="B47" s="12" t="s">
        <v>377</v>
      </c>
      <c r="C47" s="12"/>
      <c r="D47" s="41">
        <f>D44+D45+D46</f>
        <v>2881421.5545333326</v>
      </c>
      <c r="E47" s="41">
        <f>E44+E45+E46</f>
        <v>2574905</v>
      </c>
    </row>
    <row r="48" spans="2:10">
      <c r="B48" t="s">
        <v>33</v>
      </c>
      <c r="D48" s="40">
        <f>D47/1700</f>
        <v>1694.9538556078428</v>
      </c>
      <c r="E48" s="40">
        <f>E47/1700</f>
        <v>1514.65</v>
      </c>
      <c r="F48" s="14">
        <f>MIN(D48:E48)</f>
        <v>1514.65</v>
      </c>
    </row>
    <row r="49" spans="2:5">
      <c r="B49" t="s">
        <v>64</v>
      </c>
      <c r="D49" s="31">
        <f>$F$48/D48*10</f>
        <v>8.9362314790382165</v>
      </c>
      <c r="E49" s="31">
        <f>$F$48/E48*10</f>
        <v>10</v>
      </c>
    </row>
    <row r="50" spans="2:5">
      <c r="B50" t="s">
        <v>65</v>
      </c>
      <c r="D50" s="32">
        <v>9.8000000000000007</v>
      </c>
      <c r="E50" s="32">
        <v>8.1999999999999993</v>
      </c>
    </row>
    <row r="51" spans="2:5" ht="15">
      <c r="B51" t="s">
        <v>66</v>
      </c>
      <c r="D51" s="29">
        <f>D49*0.4+D50*0.6</f>
        <v>9.4544925916152867</v>
      </c>
      <c r="E51" s="29">
        <f t="shared" ref="E51" si="0">E49*0.4+E50*0.6</f>
        <v>8.9199999999999982</v>
      </c>
    </row>
    <row r="52" spans="2:5" ht="15">
      <c r="D52" s="29"/>
      <c r="E52" s="29"/>
    </row>
    <row r="53" spans="2:5">
      <c r="E53" s="17"/>
    </row>
    <row r="54" spans="2:5">
      <c r="E54" s="17"/>
    </row>
    <row r="55" spans="2:5">
      <c r="D55" s="383"/>
      <c r="E55" s="17"/>
    </row>
    <row r="56" spans="2:5">
      <c r="E56" s="17"/>
    </row>
    <row r="57" spans="2:5">
      <c r="E57" s="17"/>
    </row>
    <row r="58" spans="2:5">
      <c r="E58" s="17"/>
    </row>
    <row r="59" spans="2:5">
      <c r="E59" s="17"/>
    </row>
    <row r="60" spans="2:5">
      <c r="E60" s="17"/>
    </row>
    <row r="61" spans="2:5">
      <c r="E61" s="1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11</vt:i4>
      </vt:variant>
      <vt:variant>
        <vt:lpstr>טווחים בעלי שם</vt:lpstr>
      </vt:variant>
      <vt:variant>
        <vt:i4>2</vt:i4>
      </vt:variant>
    </vt:vector>
  </HeadingPairs>
  <TitlesOfParts>
    <vt:vector size="13" baseType="lpstr">
      <vt:lpstr>טבלת השוואה לאירוע - מקור</vt:lpstr>
      <vt:lpstr>טבלת השוואה לאירוע</vt:lpstr>
      <vt:lpstr>אורטל</vt:lpstr>
      <vt:lpstr>מנטבר</vt:lpstr>
      <vt:lpstr>כנס</vt:lpstr>
      <vt:lpstr>פארוצי</vt:lpstr>
      <vt:lpstr>כנס מעודכן 15-10-25</vt:lpstr>
      <vt:lpstr>השוואת בסיס</vt:lpstr>
      <vt:lpstr>נבל דוד</vt:lpstr>
      <vt:lpstr>הצעת מחיר כוללת</vt:lpstr>
      <vt:lpstr>טיפ4דיל</vt:lpstr>
      <vt:lpstr>כנס!WPrint_Area_W</vt:lpstr>
      <vt:lpstr>'כנס מעודכן 15-10-25'!WPrint_Area_W</vt:lpstr>
    </vt:vector>
  </TitlesOfParts>
  <Company>Maccabi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קארין אפריאט</dc:creator>
  <cp:lastModifiedBy>ימית יחזקאל</cp:lastModifiedBy>
  <cp:lastPrinted>2026-05-11T12:23:43Z</cp:lastPrinted>
  <dcterms:created xsi:type="dcterms:W3CDTF">2023-09-03T10:34:17Z</dcterms:created>
  <dcterms:modified xsi:type="dcterms:W3CDTF">2026-05-14T08:32:41Z</dcterms:modified>
</cp:coreProperties>
</file>